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mc:AlternateContent xmlns:mc="http://schemas.openxmlformats.org/markup-compatibility/2006">
    <mc:Choice Requires="x15">
      <x15ac:absPath xmlns:x15ac="http://schemas.microsoft.com/office/spreadsheetml/2010/11/ac" url="E:\SVIIRCCTS\IRC files\Quotes-Policies\Insurance Bids RFPs\2024 RFPS\TRANSLATIONS\WON\CO TRANSLATIONS RFP UHAA20240000094\Completed Submissions\Etrans\2026 COMP ORDERS\fEB\02212026\"/>
    </mc:Choice>
  </mc:AlternateContent>
  <xr:revisionPtr revIDLastSave="0" documentId="13_ncr:1_{9FAA04F3-5961-4D23-BBFE-278977D6CC71}" xr6:coauthVersionLast="47" xr6:coauthVersionMax="47" xr10:uidLastSave="{00000000-0000-0000-0000-000000000000}"/>
  <bookViews>
    <workbookView xWindow="57480" yWindow="-120" windowWidth="29040" windowHeight="15720" firstSheet="2" activeTab="2" xr2:uid="{920FA1C8-CC12-40C4-9554-0EA6FA4F7952}"/>
  </bookViews>
  <sheets>
    <sheet name="Face Sheet" sheetId="1" r:id="rId1"/>
    <sheet name="Functioning" sheetId="2" r:id="rId2"/>
    <sheet name="Health" sheetId="4" r:id="rId3"/>
    <sheet name="Psychosocial - Behaviors" sheetId="5" r:id="rId4"/>
    <sheet name="Psychosocial - Other" sheetId="8" r:id="rId5"/>
    <sheet name="Mem-Cog" sheetId="6" r:id="rId6"/>
    <sheet name="Social Environment &amp; Safety" sheetId="7" r:id="rId7"/>
    <sheet name="Compiled Results (Hidden)" sheetId="11" state="hidden" r:id="rId8"/>
    <sheet name="ISLA Scores &amp; Support Level" sheetId="10" r:id="rId9"/>
  </sheets>
  <definedNames>
    <definedName name="_Hlk49512903" localSheetId="4">'Psychosocial - Other'!$A$19</definedName>
    <definedName name="_Hlk49512903" localSheetId="6">'Social Environment &amp; Safety'!#REF!</definedName>
    <definedName name="_xlnm.Print_Area" localSheetId="0">'Face Sheet'!$A$1:$D$31</definedName>
    <definedName name="_xlnm.Print_Titles" localSheetId="1">Functioning!$2:$2</definedName>
    <definedName name="_xlnm.Print_Titles" localSheetId="2">Health!$2:$2</definedName>
    <definedName name="_xlnm.Print_Titles" localSheetId="5">'Mem-Cog'!$2:$2</definedName>
    <definedName name="_xlnm.Print_Titles" localSheetId="3">'Psychosocial - Behaviors'!$2:$3</definedName>
    <definedName name="_xlnm.Print_Titles" localSheetId="4">'Psychosocial - Other'!$2:$2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73" i="11" l="1"/>
  <c r="O119" i="11"/>
  <c r="O87" i="11"/>
  <c r="O86" i="11"/>
  <c r="O79" i="11"/>
  <c r="B8" i="11"/>
  <c r="I8" i="11" s="1"/>
  <c r="C9" i="11"/>
  <c r="I2" i="1"/>
  <c r="C28" i="11"/>
  <c r="B5" i="10"/>
  <c r="B4" i="10"/>
  <c r="B3" i="10"/>
  <c r="B2" i="10"/>
  <c r="B201" i="11"/>
  <c r="A201" i="11"/>
  <c r="I201" i="11" s="1"/>
  <c r="B200" i="11"/>
  <c r="O200" i="11" s="1"/>
  <c r="A200" i="11"/>
  <c r="I200" i="11" s="1"/>
  <c r="B199" i="11"/>
  <c r="O199" i="11" s="1"/>
  <c r="A199" i="11"/>
  <c r="I199" i="11" s="1"/>
  <c r="B198" i="11"/>
  <c r="O198" i="11" s="1"/>
  <c r="A198" i="11"/>
  <c r="I198" i="11" s="1"/>
  <c r="B197" i="11"/>
  <c r="O197" i="11" s="1"/>
  <c r="A197" i="11"/>
  <c r="I197" i="11" s="1"/>
  <c r="B196" i="11"/>
  <c r="O196" i="11" s="1"/>
  <c r="A196" i="11"/>
  <c r="I196" i="11" s="1"/>
  <c r="A195" i="11"/>
  <c r="I195" i="11" s="1"/>
  <c r="B191" i="11"/>
  <c r="O191" i="11" s="1"/>
  <c r="A191" i="11"/>
  <c r="I191" i="11" s="1"/>
  <c r="B190" i="11"/>
  <c r="A190" i="11"/>
  <c r="I190" i="11" s="1"/>
  <c r="B189" i="11"/>
  <c r="O189" i="11" s="1"/>
  <c r="A189" i="11"/>
  <c r="I189" i="11" s="1"/>
  <c r="B188" i="11"/>
  <c r="O188" i="11" s="1"/>
  <c r="A188" i="11"/>
  <c r="I188" i="11" s="1"/>
  <c r="B187" i="11"/>
  <c r="O187" i="11" s="1"/>
  <c r="A187" i="11"/>
  <c r="I187" i="11" s="1"/>
  <c r="B186" i="11"/>
  <c r="O186" i="11" s="1"/>
  <c r="A186" i="11"/>
  <c r="I186" i="11" s="1"/>
  <c r="B185" i="11"/>
  <c r="O185" i="11" s="1"/>
  <c r="A185" i="11"/>
  <c r="I185" i="11" s="1"/>
  <c r="B184" i="11"/>
  <c r="A184" i="11"/>
  <c r="I184" i="11" s="1"/>
  <c r="B183" i="11"/>
  <c r="O183" i="11" s="1"/>
  <c r="A183" i="11"/>
  <c r="I183" i="11" s="1"/>
  <c r="A182" i="11"/>
  <c r="I182" i="11" s="1"/>
  <c r="B181" i="11"/>
  <c r="I181" i="11" s="1"/>
  <c r="A181" i="11"/>
  <c r="A178" i="11"/>
  <c r="I178" i="11" s="1"/>
  <c r="A177" i="11"/>
  <c r="I177" i="11" s="1"/>
  <c r="A176" i="11"/>
  <c r="I176" i="11" s="1"/>
  <c r="A175" i="11"/>
  <c r="I175" i="11" s="1"/>
  <c r="A174" i="11"/>
  <c r="I174" i="11" s="1"/>
  <c r="A173" i="11"/>
  <c r="A172" i="11"/>
  <c r="I172" i="11" s="1"/>
  <c r="A171" i="11"/>
  <c r="I171" i="11" s="1"/>
  <c r="A170" i="11"/>
  <c r="I170" i="11" s="1"/>
  <c r="A169" i="11"/>
  <c r="I169" i="11" s="1"/>
  <c r="A168" i="11"/>
  <c r="I168" i="11" s="1"/>
  <c r="A167" i="11"/>
  <c r="I167" i="11" s="1"/>
  <c r="A166" i="11"/>
  <c r="A165" i="11"/>
  <c r="I165" i="11" s="1"/>
  <c r="A164" i="11"/>
  <c r="I164" i="11" s="1"/>
  <c r="A163" i="11"/>
  <c r="I163" i="11" s="1"/>
  <c r="A162" i="11"/>
  <c r="I162" i="11" s="1"/>
  <c r="A161" i="11"/>
  <c r="I161" i="11" s="1"/>
  <c r="A160" i="11"/>
  <c r="I160" i="11" s="1"/>
  <c r="A159" i="11"/>
  <c r="A158" i="11"/>
  <c r="I158" i="11" s="1"/>
  <c r="A157" i="11"/>
  <c r="I157" i="11" s="1"/>
  <c r="B157" i="11"/>
  <c r="A153" i="11"/>
  <c r="I153" i="11" s="1"/>
  <c r="A152" i="11"/>
  <c r="A151" i="11"/>
  <c r="I151" i="11" s="1"/>
  <c r="A150" i="11"/>
  <c r="I150" i="11" s="1"/>
  <c r="A149" i="11"/>
  <c r="I149" i="11" s="1"/>
  <c r="A154" i="11"/>
  <c r="I154" i="11" s="1"/>
  <c r="C122" i="11"/>
  <c r="B122" i="11"/>
  <c r="A148" i="11"/>
  <c r="I148" i="11" s="1"/>
  <c r="A147" i="11"/>
  <c r="I147" i="11" s="1"/>
  <c r="A146" i="11"/>
  <c r="I146" i="11" s="1"/>
  <c r="A145" i="11"/>
  <c r="I145" i="11" s="1"/>
  <c r="A144" i="11"/>
  <c r="I144" i="11" s="1"/>
  <c r="A143" i="11"/>
  <c r="I143" i="11" s="1"/>
  <c r="A142" i="11"/>
  <c r="I142" i="11" s="1"/>
  <c r="A141" i="11"/>
  <c r="I141" i="11" s="1"/>
  <c r="A140" i="11"/>
  <c r="I140" i="11" s="1"/>
  <c r="A139" i="11"/>
  <c r="I139" i="11" s="1"/>
  <c r="A138" i="11"/>
  <c r="I138" i="11" s="1"/>
  <c r="A137" i="11"/>
  <c r="I137" i="11" s="1"/>
  <c r="A136" i="11"/>
  <c r="A135" i="11"/>
  <c r="I135" i="11" s="1"/>
  <c r="A134" i="11"/>
  <c r="I134" i="11" s="1"/>
  <c r="A133" i="11"/>
  <c r="I133" i="11" s="1"/>
  <c r="A132" i="11"/>
  <c r="I132" i="11" s="1"/>
  <c r="A131" i="11"/>
  <c r="I131" i="11" s="1"/>
  <c r="A130" i="11"/>
  <c r="I130" i="11" s="1"/>
  <c r="A129" i="11"/>
  <c r="I129" i="11" s="1"/>
  <c r="A128" i="11"/>
  <c r="I128" i="11" s="1"/>
  <c r="A127" i="11"/>
  <c r="I127" i="11" s="1"/>
  <c r="A126" i="11"/>
  <c r="I126" i="11" s="1"/>
  <c r="A125" i="11"/>
  <c r="I125" i="11" s="1"/>
  <c r="A124" i="11"/>
  <c r="I124" i="11" s="1"/>
  <c r="H123" i="11"/>
  <c r="G123" i="11"/>
  <c r="F123" i="11"/>
  <c r="E123" i="11"/>
  <c r="D123" i="11"/>
  <c r="C123" i="11"/>
  <c r="A106" i="11"/>
  <c r="A105" i="11"/>
  <c r="I105" i="11" s="1"/>
  <c r="A104" i="11"/>
  <c r="I104" i="11" s="1"/>
  <c r="A103" i="11"/>
  <c r="A102" i="11"/>
  <c r="I102" i="11" s="1"/>
  <c r="A119" i="11"/>
  <c r="A118" i="11"/>
  <c r="A117" i="11"/>
  <c r="I117" i="11" s="1"/>
  <c r="A116" i="11"/>
  <c r="I116" i="11" s="1"/>
  <c r="A115" i="11"/>
  <c r="I115" i="11" s="1"/>
  <c r="A114" i="11"/>
  <c r="A113" i="11"/>
  <c r="I113" i="11" s="1"/>
  <c r="A112" i="11"/>
  <c r="I112" i="11" s="1"/>
  <c r="A111" i="11"/>
  <c r="I111" i="11" s="1"/>
  <c r="A110" i="11"/>
  <c r="I110" i="11" s="1"/>
  <c r="A109" i="11"/>
  <c r="I109" i="11" s="1"/>
  <c r="A108" i="11"/>
  <c r="I108" i="11" s="1"/>
  <c r="A107" i="11"/>
  <c r="I107" i="11" s="1"/>
  <c r="A101" i="11"/>
  <c r="I101" i="11" s="1"/>
  <c r="A100" i="11"/>
  <c r="I100" i="11" s="1"/>
  <c r="A99" i="11"/>
  <c r="I99" i="11" s="1"/>
  <c r="A98" i="11"/>
  <c r="I98" i="11" s="1"/>
  <c r="A97" i="11"/>
  <c r="I97" i="11" s="1"/>
  <c r="A96" i="11"/>
  <c r="I96" i="11" s="1"/>
  <c r="A95" i="11"/>
  <c r="I95" i="11" s="1"/>
  <c r="A94" i="11"/>
  <c r="I94" i="11" s="1"/>
  <c r="A93" i="11"/>
  <c r="I93" i="11" s="1"/>
  <c r="A92" i="11"/>
  <c r="A91" i="11"/>
  <c r="I91" i="11" s="1"/>
  <c r="A90" i="11"/>
  <c r="I90" i="11" s="1"/>
  <c r="A89" i="11"/>
  <c r="A88" i="11"/>
  <c r="I88" i="11" s="1"/>
  <c r="A87" i="11"/>
  <c r="I87" i="11" s="1"/>
  <c r="A86" i="11"/>
  <c r="I86" i="11" s="1"/>
  <c r="A85" i="11"/>
  <c r="I85" i="11" s="1"/>
  <c r="A84" i="11"/>
  <c r="A83" i="11"/>
  <c r="I83" i="11" s="1"/>
  <c r="A82" i="11"/>
  <c r="I82" i="11" s="1"/>
  <c r="A81" i="11"/>
  <c r="I81" i="11" s="1"/>
  <c r="A80" i="11"/>
  <c r="I80" i="11" s="1"/>
  <c r="A79" i="11"/>
  <c r="I79" i="11" s="1"/>
  <c r="A78" i="11"/>
  <c r="I78" i="11" s="1"/>
  <c r="A76" i="11"/>
  <c r="A77" i="11"/>
  <c r="I77" i="11" s="1"/>
  <c r="B195" i="11"/>
  <c r="O195" i="11" s="1"/>
  <c r="B182" i="11"/>
  <c r="O182" i="11" s="1"/>
  <c r="B178" i="11"/>
  <c r="O171" i="11" s="1"/>
  <c r="B177" i="11"/>
  <c r="B176" i="11"/>
  <c r="B175" i="11"/>
  <c r="B174" i="11"/>
  <c r="B173" i="11"/>
  <c r="B172" i="11"/>
  <c r="B171" i="11"/>
  <c r="B170" i="11"/>
  <c r="B169" i="11"/>
  <c r="B168" i="11"/>
  <c r="B167" i="11"/>
  <c r="O167" i="11" s="1"/>
  <c r="B166" i="11"/>
  <c r="O166" i="11" s="1"/>
  <c r="B165" i="11"/>
  <c r="B164" i="11"/>
  <c r="O165" i="11" s="1"/>
  <c r="B163" i="11"/>
  <c r="O163" i="11" s="1"/>
  <c r="B162" i="11"/>
  <c r="O162" i="11" s="1"/>
  <c r="B161" i="11"/>
  <c r="B160" i="11"/>
  <c r="O160" i="11" s="1"/>
  <c r="B159" i="11"/>
  <c r="O159" i="11" s="1"/>
  <c r="B158" i="11"/>
  <c r="H154" i="11"/>
  <c r="G154" i="11"/>
  <c r="F154" i="11"/>
  <c r="E154" i="11"/>
  <c r="D154" i="11"/>
  <c r="C154" i="11"/>
  <c r="B154" i="11"/>
  <c r="O154" i="11" s="1"/>
  <c r="H153" i="11"/>
  <c r="G153" i="11"/>
  <c r="F153" i="11"/>
  <c r="E153" i="11"/>
  <c r="D153" i="11"/>
  <c r="C153" i="11"/>
  <c r="B153" i="11"/>
  <c r="O153" i="11" s="1"/>
  <c r="H152" i="11"/>
  <c r="G152" i="11"/>
  <c r="F152" i="11"/>
  <c r="E152" i="11"/>
  <c r="D152" i="11"/>
  <c r="C152" i="11"/>
  <c r="B152" i="11"/>
  <c r="O152" i="11" s="1"/>
  <c r="H151" i="11"/>
  <c r="G151" i="11"/>
  <c r="F151" i="11"/>
  <c r="E151" i="11"/>
  <c r="D151" i="11"/>
  <c r="C151" i="11"/>
  <c r="B151" i="11"/>
  <c r="O151" i="11" s="1"/>
  <c r="H150" i="11"/>
  <c r="G150" i="11"/>
  <c r="F150" i="11"/>
  <c r="E150" i="11"/>
  <c r="D150" i="11"/>
  <c r="C150" i="11"/>
  <c r="B150" i="11"/>
  <c r="O150" i="11" s="1"/>
  <c r="H149" i="11"/>
  <c r="G149" i="11"/>
  <c r="F149" i="11"/>
  <c r="E149" i="11"/>
  <c r="D149" i="11"/>
  <c r="C149" i="11"/>
  <c r="B149" i="11"/>
  <c r="O149" i="11" s="1"/>
  <c r="H148" i="11"/>
  <c r="G148" i="11"/>
  <c r="F148" i="11"/>
  <c r="E148" i="11"/>
  <c r="D148" i="11"/>
  <c r="C148" i="11"/>
  <c r="B148" i="11"/>
  <c r="O148" i="11" s="1"/>
  <c r="H147" i="11"/>
  <c r="G147" i="11"/>
  <c r="F147" i="11"/>
  <c r="E147" i="11"/>
  <c r="D147" i="11"/>
  <c r="C147" i="11"/>
  <c r="B147" i="11"/>
  <c r="O147" i="11" s="1"/>
  <c r="H146" i="11"/>
  <c r="G146" i="11"/>
  <c r="F146" i="11"/>
  <c r="E146" i="11"/>
  <c r="D146" i="11"/>
  <c r="C146" i="11"/>
  <c r="B146" i="11"/>
  <c r="O146" i="11" s="1"/>
  <c r="H145" i="11"/>
  <c r="G145" i="11"/>
  <c r="F145" i="11"/>
  <c r="E145" i="11"/>
  <c r="D145" i="11"/>
  <c r="C145" i="11"/>
  <c r="B145" i="11"/>
  <c r="O145" i="11" s="1"/>
  <c r="H144" i="11"/>
  <c r="G144" i="11"/>
  <c r="F144" i="11"/>
  <c r="E144" i="11"/>
  <c r="D144" i="11"/>
  <c r="C144" i="11"/>
  <c r="B144" i="11"/>
  <c r="O144" i="11" s="1"/>
  <c r="H143" i="11"/>
  <c r="G143" i="11"/>
  <c r="F143" i="11"/>
  <c r="E143" i="11"/>
  <c r="D143" i="11"/>
  <c r="C143" i="11"/>
  <c r="B143" i="11"/>
  <c r="O143" i="11" s="1"/>
  <c r="H142" i="11"/>
  <c r="G142" i="11"/>
  <c r="F142" i="11"/>
  <c r="E142" i="11"/>
  <c r="D142" i="11"/>
  <c r="C142" i="11"/>
  <c r="B142" i="11"/>
  <c r="O142" i="11" s="1"/>
  <c r="H141" i="11"/>
  <c r="G141" i="11"/>
  <c r="F141" i="11"/>
  <c r="E141" i="11"/>
  <c r="D141" i="11"/>
  <c r="C141" i="11"/>
  <c r="B141" i="11"/>
  <c r="O141" i="11" s="1"/>
  <c r="H140" i="11"/>
  <c r="G140" i="11"/>
  <c r="F140" i="11"/>
  <c r="E140" i="11"/>
  <c r="D140" i="11"/>
  <c r="C140" i="11"/>
  <c r="B140" i="11"/>
  <c r="O140" i="11" s="1"/>
  <c r="H139" i="11"/>
  <c r="G139" i="11"/>
  <c r="F139" i="11"/>
  <c r="E139" i="11"/>
  <c r="D139" i="11"/>
  <c r="C139" i="11"/>
  <c r="B139" i="11"/>
  <c r="O139" i="11" s="1"/>
  <c r="H138" i="11"/>
  <c r="G138" i="11"/>
  <c r="F138" i="11"/>
  <c r="E138" i="11"/>
  <c r="D138" i="11"/>
  <c r="C138" i="11"/>
  <c r="B138" i="11"/>
  <c r="O138" i="11" s="1"/>
  <c r="H137" i="11"/>
  <c r="G137" i="11"/>
  <c r="F137" i="11"/>
  <c r="E137" i="11"/>
  <c r="D137" i="11"/>
  <c r="C137" i="11"/>
  <c r="B137" i="11"/>
  <c r="O137" i="11" s="1"/>
  <c r="H136" i="11"/>
  <c r="G136" i="11"/>
  <c r="F136" i="11"/>
  <c r="E136" i="11"/>
  <c r="D136" i="11"/>
  <c r="C136" i="11"/>
  <c r="B136" i="11"/>
  <c r="O136" i="11" s="1"/>
  <c r="H135" i="11"/>
  <c r="G135" i="11"/>
  <c r="F135" i="11"/>
  <c r="E135" i="11"/>
  <c r="D135" i="11"/>
  <c r="C135" i="11"/>
  <c r="B135" i="11"/>
  <c r="O135" i="11" s="1"/>
  <c r="H134" i="11"/>
  <c r="G134" i="11"/>
  <c r="F134" i="11"/>
  <c r="E134" i="11"/>
  <c r="D134" i="11"/>
  <c r="C134" i="11"/>
  <c r="B134" i="11"/>
  <c r="O134" i="11" s="1"/>
  <c r="H133" i="11"/>
  <c r="G133" i="11"/>
  <c r="F133" i="11"/>
  <c r="E133" i="11"/>
  <c r="D133" i="11"/>
  <c r="C133" i="11"/>
  <c r="B133" i="11"/>
  <c r="O133" i="11" s="1"/>
  <c r="H132" i="11"/>
  <c r="G132" i="11"/>
  <c r="F132" i="11"/>
  <c r="E132" i="11"/>
  <c r="D132" i="11"/>
  <c r="C132" i="11"/>
  <c r="B132" i="11"/>
  <c r="O132" i="11" s="1"/>
  <c r="H131" i="11"/>
  <c r="G131" i="11"/>
  <c r="F131" i="11"/>
  <c r="E131" i="11"/>
  <c r="D131" i="11"/>
  <c r="C131" i="11"/>
  <c r="B131" i="11"/>
  <c r="O131" i="11" s="1"/>
  <c r="H130" i="11"/>
  <c r="G130" i="11"/>
  <c r="F130" i="11"/>
  <c r="E130" i="11"/>
  <c r="D130" i="11"/>
  <c r="C130" i="11"/>
  <c r="B130" i="11"/>
  <c r="O130" i="11" s="1"/>
  <c r="H129" i="11"/>
  <c r="G129" i="11"/>
  <c r="F129" i="11"/>
  <c r="E129" i="11"/>
  <c r="D129" i="11"/>
  <c r="C129" i="11"/>
  <c r="B129" i="11"/>
  <c r="O129" i="11" s="1"/>
  <c r="H128" i="11"/>
  <c r="G128" i="11"/>
  <c r="F128" i="11"/>
  <c r="E128" i="11"/>
  <c r="D128" i="11"/>
  <c r="C128" i="11"/>
  <c r="B128" i="11"/>
  <c r="O128" i="11" s="1"/>
  <c r="H127" i="11"/>
  <c r="G127" i="11"/>
  <c r="F127" i="11"/>
  <c r="E127" i="11"/>
  <c r="D127" i="11"/>
  <c r="C127" i="11"/>
  <c r="B127" i="11"/>
  <c r="O127" i="11" s="1"/>
  <c r="H126" i="11"/>
  <c r="G126" i="11"/>
  <c r="F126" i="11"/>
  <c r="E126" i="11"/>
  <c r="D126" i="11"/>
  <c r="C126" i="11"/>
  <c r="B126" i="11"/>
  <c r="O126" i="11" s="1"/>
  <c r="H125" i="11"/>
  <c r="G125" i="11"/>
  <c r="F125" i="11"/>
  <c r="E125" i="11"/>
  <c r="D125" i="11"/>
  <c r="C125" i="11"/>
  <c r="B125" i="11"/>
  <c r="O125" i="11" s="1"/>
  <c r="H124" i="11"/>
  <c r="G124" i="11"/>
  <c r="F124" i="11"/>
  <c r="E124" i="11"/>
  <c r="D124" i="11"/>
  <c r="C124" i="11"/>
  <c r="B124" i="11"/>
  <c r="D119" i="11"/>
  <c r="C119" i="11"/>
  <c r="B119" i="11"/>
  <c r="O112" i="11" s="1"/>
  <c r="D118" i="11"/>
  <c r="C118" i="11"/>
  <c r="B118" i="11"/>
  <c r="D117" i="11"/>
  <c r="C117" i="11"/>
  <c r="B117" i="11"/>
  <c r="D116" i="11"/>
  <c r="C116" i="11"/>
  <c r="B116" i="11"/>
  <c r="D115" i="11"/>
  <c r="C115" i="11"/>
  <c r="B115" i="11"/>
  <c r="D114" i="11"/>
  <c r="C114" i="11"/>
  <c r="B114" i="11"/>
  <c r="D113" i="11"/>
  <c r="C113" i="11"/>
  <c r="B113" i="11"/>
  <c r="D112" i="11"/>
  <c r="C112" i="11"/>
  <c r="B112" i="11"/>
  <c r="D111" i="11"/>
  <c r="C111" i="11"/>
  <c r="B111" i="11"/>
  <c r="D110" i="11"/>
  <c r="C110" i="11"/>
  <c r="B110" i="11"/>
  <c r="D109" i="11"/>
  <c r="C109" i="11"/>
  <c r="B109" i="11"/>
  <c r="D108" i="11"/>
  <c r="O108" i="11" s="1"/>
  <c r="C108" i="11"/>
  <c r="B108" i="11"/>
  <c r="D107" i="11"/>
  <c r="O107" i="11" s="1"/>
  <c r="C107" i="11"/>
  <c r="B107" i="11"/>
  <c r="O98" i="11" s="1"/>
  <c r="D106" i="11"/>
  <c r="C106" i="11"/>
  <c r="B106" i="11"/>
  <c r="D105" i="11"/>
  <c r="C105" i="11"/>
  <c r="B105" i="11"/>
  <c r="D104" i="11"/>
  <c r="C104" i="11"/>
  <c r="B104" i="11"/>
  <c r="D103" i="11"/>
  <c r="C103" i="11"/>
  <c r="B103" i="11"/>
  <c r="D102" i="11"/>
  <c r="C102" i="11"/>
  <c r="B102" i="11"/>
  <c r="D101" i="11"/>
  <c r="C101" i="11"/>
  <c r="B101" i="11"/>
  <c r="D100" i="11"/>
  <c r="C100" i="11"/>
  <c r="B100" i="11"/>
  <c r="D99" i="11"/>
  <c r="C99" i="11"/>
  <c r="B99" i="11"/>
  <c r="D98" i="11"/>
  <c r="C98" i="11"/>
  <c r="B98" i="11"/>
  <c r="D97" i="11"/>
  <c r="C97" i="11"/>
  <c r="B97" i="11"/>
  <c r="D96" i="11"/>
  <c r="C96" i="11"/>
  <c r="B96" i="11"/>
  <c r="D95" i="11"/>
  <c r="C95" i="11"/>
  <c r="B95" i="11"/>
  <c r="D94" i="11"/>
  <c r="O94" i="11" s="1"/>
  <c r="C94" i="11"/>
  <c r="B94" i="11"/>
  <c r="D93" i="11"/>
  <c r="O93" i="11" s="1"/>
  <c r="C93" i="11"/>
  <c r="B93" i="11"/>
  <c r="O84" i="11" s="1"/>
  <c r="D92" i="11"/>
  <c r="C92" i="11"/>
  <c r="B92" i="11"/>
  <c r="D91" i="11"/>
  <c r="C91" i="11"/>
  <c r="B91" i="11"/>
  <c r="D90" i="11"/>
  <c r="C90" i="11"/>
  <c r="B90" i="11"/>
  <c r="D89" i="11"/>
  <c r="C89" i="11"/>
  <c r="B89" i="11"/>
  <c r="D88" i="11"/>
  <c r="C88" i="11"/>
  <c r="B88" i="11"/>
  <c r="D87" i="11"/>
  <c r="C87" i="11"/>
  <c r="B87" i="11"/>
  <c r="D86" i="11"/>
  <c r="C86" i="11"/>
  <c r="B86" i="11"/>
  <c r="D85" i="11"/>
  <c r="C85" i="11"/>
  <c r="B85" i="11"/>
  <c r="D84" i="11"/>
  <c r="C84" i="11"/>
  <c r="B84" i="11"/>
  <c r="D83" i="11"/>
  <c r="C83" i="11"/>
  <c r="B83" i="11"/>
  <c r="D82" i="11"/>
  <c r="C82" i="11"/>
  <c r="B82" i="11"/>
  <c r="D81" i="11"/>
  <c r="C81" i="11"/>
  <c r="B81" i="11"/>
  <c r="D80" i="11"/>
  <c r="C80" i="11"/>
  <c r="B80" i="11"/>
  <c r="D79" i="11"/>
  <c r="C79" i="11"/>
  <c r="B79" i="11"/>
  <c r="D78" i="11"/>
  <c r="C78" i="11"/>
  <c r="B78" i="11"/>
  <c r="D77" i="11"/>
  <c r="C77" i="11"/>
  <c r="B77" i="11"/>
  <c r="C73" i="11"/>
  <c r="B73" i="11"/>
  <c r="I73" i="11" s="1"/>
  <c r="A73" i="11"/>
  <c r="C72" i="11"/>
  <c r="B72" i="11"/>
  <c r="I72" i="11" s="1"/>
  <c r="A72" i="11"/>
  <c r="C71" i="11"/>
  <c r="B71" i="11"/>
  <c r="I71" i="11" s="1"/>
  <c r="A71" i="11"/>
  <c r="C70" i="11"/>
  <c r="B70" i="11"/>
  <c r="I70" i="11" s="1"/>
  <c r="A70" i="11"/>
  <c r="C69" i="11"/>
  <c r="B69" i="11"/>
  <c r="I69" i="11" s="1"/>
  <c r="A69" i="11"/>
  <c r="C68" i="11"/>
  <c r="B68" i="11"/>
  <c r="I68" i="11" s="1"/>
  <c r="A68" i="11"/>
  <c r="C67" i="11"/>
  <c r="O67" i="11" s="1"/>
  <c r="B67" i="11"/>
  <c r="I67" i="11" s="1"/>
  <c r="A67" i="11"/>
  <c r="C66" i="11"/>
  <c r="O72" i="11" s="1"/>
  <c r="B66" i="11"/>
  <c r="A66" i="11"/>
  <c r="C65" i="11"/>
  <c r="O71" i="11" s="1"/>
  <c r="B65" i="11"/>
  <c r="I65" i="11" s="1"/>
  <c r="A65" i="11"/>
  <c r="C64" i="11"/>
  <c r="O70" i="11" s="1"/>
  <c r="B64" i="11"/>
  <c r="I64" i="11" s="1"/>
  <c r="A64" i="11"/>
  <c r="C63" i="11"/>
  <c r="O69" i="11" s="1"/>
  <c r="B63" i="11"/>
  <c r="I63" i="11" s="1"/>
  <c r="A63" i="11"/>
  <c r="C62" i="11"/>
  <c r="O68" i="11" s="1"/>
  <c r="B62" i="11"/>
  <c r="I62" i="11" s="1"/>
  <c r="A62" i="11"/>
  <c r="C61" i="11"/>
  <c r="O61" i="11" s="1"/>
  <c r="B61" i="11"/>
  <c r="I61" i="11" s="1"/>
  <c r="A61" i="11"/>
  <c r="C60" i="11"/>
  <c r="B60" i="11"/>
  <c r="I60" i="11" s="1"/>
  <c r="A60" i="11"/>
  <c r="C59" i="11"/>
  <c r="B59" i="11"/>
  <c r="A59" i="11"/>
  <c r="C58" i="11"/>
  <c r="B58" i="11"/>
  <c r="I58" i="11" s="1"/>
  <c r="A58" i="11"/>
  <c r="C57" i="11"/>
  <c r="O57" i="11" s="1"/>
  <c r="B57" i="11"/>
  <c r="I57" i="11" s="1"/>
  <c r="A57" i="11"/>
  <c r="C56" i="11"/>
  <c r="O60" i="11" s="1"/>
  <c r="B56" i="11"/>
  <c r="I56" i="11" s="1"/>
  <c r="A56" i="11"/>
  <c r="C55" i="11"/>
  <c r="O59" i="11" s="1"/>
  <c r="B55" i="11"/>
  <c r="I55" i="11" s="1"/>
  <c r="A55" i="11"/>
  <c r="C54" i="11"/>
  <c r="B54" i="11"/>
  <c r="I54" i="11" s="1"/>
  <c r="A54" i="11"/>
  <c r="C53" i="11"/>
  <c r="O53" i="11" s="1"/>
  <c r="B53" i="11"/>
  <c r="I53" i="11" s="1"/>
  <c r="A53" i="11"/>
  <c r="C52" i="11"/>
  <c r="O52" i="11" s="1"/>
  <c r="B52" i="11"/>
  <c r="I52" i="11" s="1"/>
  <c r="A52" i="11"/>
  <c r="C51" i="11"/>
  <c r="O51" i="11" s="1"/>
  <c r="B51" i="11"/>
  <c r="I51" i="11" s="1"/>
  <c r="A51" i="11"/>
  <c r="C50" i="11"/>
  <c r="O50" i="11" s="1"/>
  <c r="B50" i="11"/>
  <c r="I50" i="11" s="1"/>
  <c r="A50" i="11"/>
  <c r="C49" i="11"/>
  <c r="O49" i="11" s="1"/>
  <c r="B49" i="11"/>
  <c r="I49" i="11" s="1"/>
  <c r="A49" i="11"/>
  <c r="C48" i="11"/>
  <c r="O48" i="11" s="1"/>
  <c r="B48" i="11"/>
  <c r="I48" i="11" s="1"/>
  <c r="A48" i="11"/>
  <c r="C47" i="11"/>
  <c r="O47" i="11" s="1"/>
  <c r="B47" i="11"/>
  <c r="I47" i="11" s="1"/>
  <c r="A47" i="11"/>
  <c r="C46" i="11"/>
  <c r="O46" i="11" s="1"/>
  <c r="B46" i="11"/>
  <c r="A46" i="11"/>
  <c r="C45" i="11"/>
  <c r="O45" i="11" s="1"/>
  <c r="B45" i="11"/>
  <c r="I45" i="11" s="1"/>
  <c r="A45" i="11"/>
  <c r="C44" i="11"/>
  <c r="O44" i="11" s="1"/>
  <c r="B44" i="11"/>
  <c r="I44" i="11" s="1"/>
  <c r="A44" i="11"/>
  <c r="C43" i="11"/>
  <c r="O43" i="11" s="1"/>
  <c r="B43" i="11"/>
  <c r="I43" i="11" s="1"/>
  <c r="A43" i="11"/>
  <c r="C42" i="11"/>
  <c r="O42" i="11" s="1"/>
  <c r="B42" i="11"/>
  <c r="I42" i="11" s="1"/>
  <c r="A42" i="11"/>
  <c r="C41" i="11"/>
  <c r="O41" i="11" s="1"/>
  <c r="B41" i="11"/>
  <c r="I41" i="11" s="1"/>
  <c r="A41" i="11"/>
  <c r="C40" i="11"/>
  <c r="O40" i="11" s="1"/>
  <c r="B40" i="11"/>
  <c r="I40" i="11" s="1"/>
  <c r="A40" i="11"/>
  <c r="C39" i="11"/>
  <c r="O39" i="11" s="1"/>
  <c r="B39" i="11"/>
  <c r="I39" i="11" s="1"/>
  <c r="A39" i="11"/>
  <c r="C38" i="11"/>
  <c r="O38" i="11" s="1"/>
  <c r="B38" i="11"/>
  <c r="I38" i="11" s="1"/>
  <c r="A38" i="11"/>
  <c r="C37" i="11"/>
  <c r="O37" i="11" s="1"/>
  <c r="B37" i="11"/>
  <c r="I37" i="11" s="1"/>
  <c r="A37" i="11"/>
  <c r="C36" i="11"/>
  <c r="O36" i="11" s="1"/>
  <c r="B36" i="11"/>
  <c r="I36" i="11" s="1"/>
  <c r="A36" i="11"/>
  <c r="C35" i="11"/>
  <c r="O35" i="11" s="1"/>
  <c r="B35" i="11"/>
  <c r="I35" i="11" s="1"/>
  <c r="A35" i="11"/>
  <c r="C34" i="11"/>
  <c r="O34" i="11" s="1"/>
  <c r="B34" i="11"/>
  <c r="I34" i="11" s="1"/>
  <c r="A34" i="11"/>
  <c r="C33" i="11"/>
  <c r="O33" i="11" s="1"/>
  <c r="B33" i="11"/>
  <c r="I33" i="11" s="1"/>
  <c r="A33" i="11"/>
  <c r="C32" i="11"/>
  <c r="O32" i="11" s="1"/>
  <c r="B32" i="11"/>
  <c r="I32" i="11" s="1"/>
  <c r="A32" i="11"/>
  <c r="C31" i="11"/>
  <c r="O31" i="11" s="1"/>
  <c r="B31" i="11"/>
  <c r="I31" i="11" s="1"/>
  <c r="A31" i="11"/>
  <c r="C30" i="11"/>
  <c r="O30" i="11" s="1"/>
  <c r="B30" i="11"/>
  <c r="I30" i="11" s="1"/>
  <c r="A30" i="11"/>
  <c r="C29" i="11"/>
  <c r="O29" i="11" s="1"/>
  <c r="B29" i="11"/>
  <c r="I29" i="11" s="1"/>
  <c r="A29" i="11"/>
  <c r="O28" i="11"/>
  <c r="B28" i="11"/>
  <c r="I28" i="11" s="1"/>
  <c r="A28" i="11"/>
  <c r="C27" i="11"/>
  <c r="O27" i="11" s="1"/>
  <c r="B27" i="11"/>
  <c r="I27" i="11" s="1"/>
  <c r="A27" i="11"/>
  <c r="C26" i="11"/>
  <c r="O26" i="11" s="1"/>
  <c r="B26" i="11"/>
  <c r="I26" i="11" s="1"/>
  <c r="A26" i="11"/>
  <c r="C25" i="11"/>
  <c r="O25" i="11" s="1"/>
  <c r="B25" i="11"/>
  <c r="I25" i="11" s="1"/>
  <c r="A25" i="11"/>
  <c r="C24" i="11"/>
  <c r="O24" i="11" s="1"/>
  <c r="B24" i="11"/>
  <c r="I24" i="11" s="1"/>
  <c r="A24" i="11"/>
  <c r="C23" i="11"/>
  <c r="O23" i="11" s="1"/>
  <c r="B23" i="11"/>
  <c r="I23" i="11" s="1"/>
  <c r="A23" i="11"/>
  <c r="C22" i="11"/>
  <c r="O22" i="11" s="1"/>
  <c r="B22" i="11"/>
  <c r="I22" i="11" s="1"/>
  <c r="A22" i="11"/>
  <c r="C21" i="11"/>
  <c r="O21" i="11" s="1"/>
  <c r="B21" i="11"/>
  <c r="I21" i="11" s="1"/>
  <c r="A21" i="11"/>
  <c r="C20" i="11"/>
  <c r="O20" i="11" s="1"/>
  <c r="B20" i="11"/>
  <c r="I20" i="11" s="1"/>
  <c r="A20" i="11"/>
  <c r="C19" i="11"/>
  <c r="O19" i="11" s="1"/>
  <c r="B19" i="11"/>
  <c r="I19" i="11" s="1"/>
  <c r="A19" i="11"/>
  <c r="C18" i="11"/>
  <c r="O18" i="11" s="1"/>
  <c r="B18" i="11"/>
  <c r="I18" i="11" s="1"/>
  <c r="A18" i="11"/>
  <c r="C17" i="11"/>
  <c r="B17" i="11"/>
  <c r="I17" i="11" s="1"/>
  <c r="A17" i="11"/>
  <c r="C16" i="11"/>
  <c r="B16" i="11"/>
  <c r="I16" i="11" s="1"/>
  <c r="A16" i="11"/>
  <c r="C15" i="11"/>
  <c r="B15" i="11"/>
  <c r="I15" i="11" s="1"/>
  <c r="A15" i="11"/>
  <c r="C14" i="11"/>
  <c r="B14" i="11"/>
  <c r="I14" i="11" s="1"/>
  <c r="A14" i="11"/>
  <c r="C13" i="11"/>
  <c r="B13" i="11"/>
  <c r="I13" i="11" s="1"/>
  <c r="A13" i="11"/>
  <c r="C12" i="11"/>
  <c r="B12" i="11"/>
  <c r="I12" i="11" s="1"/>
  <c r="A12" i="11"/>
  <c r="C11" i="11"/>
  <c r="B11" i="11"/>
  <c r="I11" i="11" s="1"/>
  <c r="A11" i="11"/>
  <c r="C10" i="11"/>
  <c r="B10" i="11"/>
  <c r="I10" i="11" s="1"/>
  <c r="A10" i="11"/>
  <c r="B9" i="11"/>
  <c r="I9" i="11" s="1"/>
  <c r="A9" i="11"/>
  <c r="C8" i="11"/>
  <c r="A8" i="11"/>
  <c r="C7" i="11"/>
  <c r="B7" i="11"/>
  <c r="I7" i="11" s="1"/>
  <c r="A7" i="11"/>
  <c r="I59" i="11"/>
  <c r="O201" i="11"/>
  <c r="I194" i="11"/>
  <c r="I193" i="11"/>
  <c r="I192" i="11"/>
  <c r="O190" i="11"/>
  <c r="O184" i="11"/>
  <c r="I180" i="11"/>
  <c r="I179" i="11"/>
  <c r="O178" i="11"/>
  <c r="I173" i="11"/>
  <c r="I166" i="11"/>
  <c r="O164" i="11"/>
  <c r="O161" i="11"/>
  <c r="I159" i="11"/>
  <c r="O158" i="11"/>
  <c r="I156" i="11"/>
  <c r="I155" i="11"/>
  <c r="I152" i="11"/>
  <c r="I136" i="11"/>
  <c r="I123" i="11"/>
  <c r="I122" i="11"/>
  <c r="I121" i="11"/>
  <c r="I120" i="11"/>
  <c r="I119" i="11"/>
  <c r="I118" i="11"/>
  <c r="I114" i="11"/>
  <c r="I106" i="11"/>
  <c r="I103" i="11"/>
  <c r="I92" i="11"/>
  <c r="I89" i="11"/>
  <c r="I84" i="11"/>
  <c r="I76" i="11"/>
  <c r="I75" i="11"/>
  <c r="I74" i="11"/>
  <c r="I66" i="11"/>
  <c r="I46" i="11"/>
  <c r="O101" i="11" l="1"/>
  <c r="O55" i="11"/>
  <c r="O56" i="11"/>
  <c r="O174" i="11"/>
  <c r="O114" i="11"/>
  <c r="O115" i="11"/>
  <c r="O105" i="11"/>
  <c r="O100" i="11"/>
  <c r="O91" i="11"/>
  <c r="O58" i="11"/>
  <c r="O124" i="11"/>
  <c r="O54" i="11"/>
  <c r="O85" i="11"/>
  <c r="O99" i="11"/>
  <c r="O113" i="11"/>
  <c r="O172" i="11"/>
  <c r="O88" i="11"/>
  <c r="O102" i="11"/>
  <c r="O116" i="11"/>
  <c r="O175" i="11"/>
  <c r="O77" i="11"/>
  <c r="O89" i="11"/>
  <c r="O103" i="11"/>
  <c r="O117" i="11"/>
  <c r="O176" i="11"/>
  <c r="O78" i="11"/>
  <c r="O90" i="11"/>
  <c r="O104" i="11"/>
  <c r="O118" i="11"/>
  <c r="O177" i="11"/>
  <c r="O62" i="11"/>
  <c r="O63" i="11"/>
  <c r="O80" i="11"/>
  <c r="O92" i="11"/>
  <c r="O106" i="11"/>
  <c r="O64" i="11"/>
  <c r="O81" i="11"/>
  <c r="O95" i="11"/>
  <c r="O109" i="11"/>
  <c r="O168" i="11"/>
  <c r="O65" i="11"/>
  <c r="O82" i="11"/>
  <c r="O96" i="11"/>
  <c r="O110" i="11"/>
  <c r="O169" i="11"/>
  <c r="O66" i="11"/>
  <c r="O83" i="11"/>
  <c r="O97" i="11"/>
  <c r="O111" i="11"/>
  <c r="O170" i="11"/>
  <c r="G5" i="11"/>
  <c r="B12" i="10" s="1"/>
  <c r="O7" i="11"/>
  <c r="U56" i="11"/>
  <c r="T56" i="11"/>
  <c r="E28" i="8"/>
  <c r="E26" i="8"/>
  <c r="E24" i="8"/>
  <c r="E22" i="8"/>
  <c r="E20" i="8"/>
  <c r="E18" i="8"/>
  <c r="K33" i="5"/>
  <c r="K32" i="5"/>
  <c r="K31" i="5"/>
  <c r="K30" i="5"/>
  <c r="K29" i="5"/>
  <c r="J34" i="5"/>
  <c r="J28" i="5"/>
  <c r="J26" i="5"/>
  <c r="J25" i="5"/>
  <c r="J24" i="5"/>
  <c r="J23" i="5"/>
  <c r="J22" i="5"/>
  <c r="J21" i="5"/>
  <c r="J20" i="5"/>
  <c r="J19" i="5"/>
  <c r="J18" i="5"/>
  <c r="J17" i="5"/>
  <c r="J16" i="5"/>
  <c r="J15" i="5"/>
  <c r="J14" i="5"/>
  <c r="J13" i="5"/>
  <c r="J12" i="5"/>
  <c r="J11" i="5"/>
  <c r="J10" i="5"/>
  <c r="J9" i="5"/>
  <c r="J27" i="5"/>
  <c r="J8" i="5"/>
  <c r="J7" i="5"/>
  <c r="J6" i="5"/>
  <c r="J5" i="5"/>
  <c r="J4" i="5"/>
  <c r="E46" i="4"/>
  <c r="E45" i="4"/>
  <c r="E44" i="4"/>
  <c r="E43" i="4"/>
  <c r="E42" i="4"/>
  <c r="E41" i="4"/>
  <c r="E40" i="4"/>
  <c r="E39" i="4"/>
  <c r="E38" i="4"/>
  <c r="E37" i="4"/>
  <c r="E36" i="4"/>
  <c r="E34" i="4"/>
  <c r="E33" i="4"/>
  <c r="E32" i="4"/>
  <c r="E31" i="4"/>
  <c r="E30" i="4"/>
  <c r="E29" i="4"/>
  <c r="E28" i="4"/>
  <c r="E27" i="4"/>
  <c r="E26" i="4"/>
  <c r="E25" i="4"/>
  <c r="E24" i="4"/>
  <c r="E23" i="4"/>
  <c r="E22" i="4"/>
  <c r="E20" i="4"/>
  <c r="E19" i="4"/>
  <c r="E18" i="4"/>
  <c r="E17" i="4"/>
  <c r="E16" i="4"/>
  <c r="E15" i="4"/>
  <c r="E14" i="4"/>
  <c r="E13" i="4"/>
  <c r="E12" i="4"/>
  <c r="E11" i="4"/>
  <c r="E10" i="4"/>
  <c r="E9" i="4"/>
  <c r="E8" i="4"/>
  <c r="E7" i="4"/>
  <c r="E6" i="4"/>
  <c r="E5" i="4"/>
  <c r="E4" i="4"/>
  <c r="H64" i="2"/>
  <c r="H63" i="2"/>
  <c r="H62" i="2"/>
  <c r="H61" i="2"/>
  <c r="H60" i="2"/>
  <c r="H59" i="2"/>
  <c r="H54" i="2"/>
  <c r="H53" i="2"/>
  <c r="H52" i="2"/>
  <c r="H51" i="2"/>
  <c r="O14" i="11" l="1"/>
  <c r="O13" i="11"/>
  <c r="O12" i="11"/>
  <c r="O11" i="11"/>
  <c r="O10" i="11"/>
  <c r="O17" i="11"/>
  <c r="O9" i="11"/>
  <c r="O16" i="11"/>
  <c r="O8" i="11"/>
  <c r="O15" i="11"/>
  <c r="B14" i="10"/>
  <c r="B8" i="10"/>
  <c r="B11" i="10"/>
  <c r="B10" i="10"/>
  <c r="B9" i="10"/>
  <c r="U105" i="11" a="1"/>
  <c r="U105" i="11" s="1"/>
  <c r="AF25" i="11" s="1"/>
  <c r="T105" i="11" a="1"/>
  <c r="T105" i="11" s="1"/>
  <c r="AF15" i="11" s="1"/>
  <c r="S70" i="11"/>
  <c r="S119" i="11" s="1" a="1"/>
  <c r="S119" i="11" s="1"/>
  <c r="S65" i="11"/>
  <c r="S114" i="11" s="1" a="1"/>
  <c r="S114" i="11" s="1"/>
  <c r="S58" i="11"/>
  <c r="S107" i="11" s="1" a="1"/>
  <c r="S107" i="11" s="1"/>
  <c r="S56" i="11"/>
  <c r="S105" i="11" s="1" a="1"/>
  <c r="S105" i="11" s="1"/>
  <c r="U63" i="11"/>
  <c r="U59" i="11"/>
  <c r="U65" i="11"/>
  <c r="U64" i="11"/>
  <c r="S67" i="11"/>
  <c r="S116" i="11" s="1" a="1"/>
  <c r="S116" i="11" s="1"/>
  <c r="S59" i="11"/>
  <c r="S108" i="11" s="1" a="1"/>
  <c r="S108" i="11" s="1"/>
  <c r="S61" i="11"/>
  <c r="S110" i="11" s="1" a="1"/>
  <c r="S110" i="11" s="1"/>
  <c r="U62" i="11"/>
  <c r="S66" i="11"/>
  <c r="S115" i="11" s="1" a="1"/>
  <c r="S115" i="11" s="1"/>
  <c r="V58" i="11"/>
  <c r="V107" i="11" s="1" a="1"/>
  <c r="V107" i="11" s="1"/>
  <c r="U57" i="11"/>
  <c r="T58" i="11"/>
  <c r="U61" i="11"/>
  <c r="V56" i="11"/>
  <c r="V105" i="11" s="1" a="1"/>
  <c r="V105" i="11" s="1"/>
  <c r="T61" i="11"/>
  <c r="T60" i="11"/>
  <c r="U60" i="11"/>
  <c r="S64" i="11"/>
  <c r="S113" i="11" s="1" a="1"/>
  <c r="S113" i="11" s="1"/>
  <c r="V57" i="11"/>
  <c r="V106" i="11" s="1" a="1"/>
  <c r="V106" i="11" s="1"/>
  <c r="T62" i="11"/>
  <c r="S60" i="11"/>
  <c r="S109" i="11" s="1" a="1"/>
  <c r="S109" i="11" s="1"/>
  <c r="S62" i="11"/>
  <c r="S111" i="11" s="1" a="1"/>
  <c r="S111" i="11" s="1"/>
  <c r="W56" i="11"/>
  <c r="W105" i="11" s="1" a="1"/>
  <c r="W105" i="11" s="1"/>
  <c r="S68" i="11"/>
  <c r="S117" i="11" s="1" a="1"/>
  <c r="S117" i="11" s="1"/>
  <c r="S63" i="11"/>
  <c r="S112" i="11" s="1" a="1"/>
  <c r="S112" i="11" s="1"/>
  <c r="V59" i="11"/>
  <c r="V108" i="11" s="1" a="1"/>
  <c r="V108" i="11" s="1"/>
  <c r="T57" i="11"/>
  <c r="T59" i="11"/>
  <c r="U58" i="11"/>
  <c r="S69" i="11"/>
  <c r="S118" i="11" s="1" a="1"/>
  <c r="S118" i="11" s="1"/>
  <c r="T63" i="11"/>
  <c r="S57" i="11"/>
  <c r="S106" i="11" s="1" a="1"/>
  <c r="S106" i="11" s="1"/>
  <c r="I51" i="2"/>
  <c r="K28" i="5"/>
  <c r="T106" i="11" l="1" a="1"/>
  <c r="T106" i="11" s="1"/>
  <c r="T110" i="11" a="1"/>
  <c r="T110" i="11" s="1"/>
  <c r="U114" i="11" a="1"/>
  <c r="U114" i="11" s="1"/>
  <c r="U108" i="11" a="1"/>
  <c r="U108" i="11" s="1"/>
  <c r="T109" i="11" a="1"/>
  <c r="T109" i="11" s="1"/>
  <c r="U112" i="11" a="1"/>
  <c r="U112" i="11" s="1"/>
  <c r="U111" i="11" a="1"/>
  <c r="U111" i="11" s="1"/>
  <c r="U106" i="11" a="1"/>
  <c r="U106" i="11" s="1"/>
  <c r="AF26" i="11" s="1"/>
  <c r="U109" i="11" a="1"/>
  <c r="U109" i="11" s="1"/>
  <c r="T112" i="11" a="1"/>
  <c r="T112" i="11" s="1"/>
  <c r="U107" i="11" a="1"/>
  <c r="U107" i="11" s="1"/>
  <c r="U110" i="11" a="1"/>
  <c r="U110" i="11" s="1"/>
  <c r="T108" i="11" a="1"/>
  <c r="T108" i="11" s="1"/>
  <c r="T111" i="11" a="1"/>
  <c r="T111" i="11" s="1"/>
  <c r="T107" i="11" a="1"/>
  <c r="T107" i="11" s="1"/>
  <c r="U113" i="11" a="1"/>
  <c r="U113" i="11" s="1"/>
  <c r="F25" i="4" a="1"/>
  <c r="F25" i="4" s="1"/>
  <c r="F13" i="4"/>
  <c r="F20" i="8"/>
  <c r="K26" i="5"/>
  <c r="K24" i="5"/>
  <c r="K23" i="5"/>
  <c r="K22" i="5"/>
  <c r="K21" i="5"/>
  <c r="K20" i="5"/>
  <c r="K19" i="5"/>
  <c r="K18" i="5"/>
  <c r="K17" i="5"/>
  <c r="K16" i="5"/>
  <c r="K15" i="5"/>
  <c r="K25" i="5"/>
  <c r="K14" i="5"/>
  <c r="K13" i="5"/>
  <c r="K12" i="5"/>
  <c r="K11" i="5"/>
  <c r="K10" i="5"/>
  <c r="K9" i="5"/>
  <c r="K27" i="5"/>
  <c r="K8" i="5"/>
  <c r="K7" i="5"/>
  <c r="K6" i="5"/>
  <c r="K5" i="5"/>
  <c r="K4" i="5"/>
  <c r="AF17" i="11" l="1"/>
  <c r="AF28" i="11"/>
  <c r="AF27" i="11"/>
  <c r="AF16" i="11"/>
  <c r="M23" i="5"/>
  <c r="F39" i="4" l="1" a="1"/>
  <c r="F39" i="4" s="1"/>
  <c r="I62" i="2" l="1"/>
  <c r="V78" i="11" l="1"/>
  <c r="V127" i="11" s="1" a="1"/>
  <c r="V127" i="11" s="1"/>
  <c r="V65" i="11"/>
  <c r="V114" i="11" s="1" a="1"/>
  <c r="V114" i="11" s="1"/>
  <c r="V74" i="11"/>
  <c r="V123" i="11" s="1" a="1"/>
  <c r="V123" i="11" s="1"/>
  <c r="V85" i="11"/>
  <c r="V134" i="11" s="1" a="1"/>
  <c r="V134" i="11" s="1"/>
  <c r="V88" i="11"/>
  <c r="V137" i="11" s="1" a="1"/>
  <c r="V137" i="11" s="1"/>
  <c r="V100" i="11"/>
  <c r="V149" i="11" s="1" a="1"/>
  <c r="V149" i="11" s="1"/>
  <c r="V67" i="11"/>
  <c r="V116" i="11" s="1" a="1"/>
  <c r="V116" i="11" s="1"/>
  <c r="V89" i="11"/>
  <c r="V138" i="11" s="1" a="1"/>
  <c r="V138" i="11" s="1"/>
  <c r="V95" i="11"/>
  <c r="V144" i="11" s="1" a="1"/>
  <c r="V144" i="11" s="1"/>
  <c r="V68" i="11"/>
  <c r="V117" i="11" s="1" a="1"/>
  <c r="V117" i="11" s="1"/>
  <c r="V61" i="11"/>
  <c r="V110" i="11" s="1" a="1"/>
  <c r="V110" i="11" s="1"/>
  <c r="V73" i="11"/>
  <c r="V122" i="11" s="1" a="1"/>
  <c r="V122" i="11" s="1"/>
  <c r="V75" i="11"/>
  <c r="V124" i="11" s="1" a="1"/>
  <c r="V124" i="11" s="1"/>
  <c r="V80" i="11"/>
  <c r="V129" i="11" s="1" a="1"/>
  <c r="V129" i="11" s="1"/>
  <c r="V79" i="11"/>
  <c r="V128" i="11" s="1" a="1"/>
  <c r="V128" i="11" s="1"/>
  <c r="V94" i="11"/>
  <c r="V143" i="11" s="1" a="1"/>
  <c r="V143" i="11" s="1"/>
  <c r="V87" i="11"/>
  <c r="V136" i="11" s="1" a="1"/>
  <c r="V136" i="11" s="1"/>
  <c r="V99" i="11"/>
  <c r="V148" i="11" s="1" a="1"/>
  <c r="V148" i="11" s="1"/>
  <c r="V66" i="11"/>
  <c r="V115" i="11" s="1" a="1"/>
  <c r="V115" i="11" s="1"/>
  <c r="V96" i="11"/>
  <c r="V145" i="11" s="1" a="1"/>
  <c r="V145" i="11" s="1"/>
  <c r="V82" i="11"/>
  <c r="V131" i="11" s="1" a="1"/>
  <c r="V131" i="11" s="1"/>
  <c r="V84" i="11"/>
  <c r="V133" i="11" s="1" a="1"/>
  <c r="V133" i="11" s="1"/>
  <c r="V90" i="11"/>
  <c r="V139" i="11" s="1" a="1"/>
  <c r="V139" i="11" s="1"/>
  <c r="V98" i="11"/>
  <c r="V147" i="11" s="1" a="1"/>
  <c r="V147" i="11" s="1"/>
  <c r="V97" i="11"/>
  <c r="V146" i="11" s="1" a="1"/>
  <c r="V146" i="11" s="1"/>
  <c r="V102" i="11"/>
  <c r="V151" i="11" s="1" a="1"/>
  <c r="V151" i="11" s="1"/>
  <c r="V62" i="11"/>
  <c r="V111" i="11" s="1" a="1"/>
  <c r="V111" i="11" s="1"/>
  <c r="V81" i="11"/>
  <c r="V130" i="11" s="1" a="1"/>
  <c r="V130" i="11" s="1"/>
  <c r="V69" i="11"/>
  <c r="V118" i="11" s="1" a="1"/>
  <c r="V118" i="11" s="1"/>
  <c r="V92" i="11"/>
  <c r="V141" i="11" s="1" a="1"/>
  <c r="V141" i="11" s="1"/>
  <c r="V60" i="11"/>
  <c r="V109" i="11" s="1" a="1"/>
  <c r="V109" i="11" s="1"/>
  <c r="AF40" i="11" s="1"/>
  <c r="V64" i="11"/>
  <c r="V113" i="11" s="1" a="1"/>
  <c r="V113" i="11" s="1"/>
  <c r="V63" i="11"/>
  <c r="V112" i="11" s="1" a="1"/>
  <c r="V112" i="11" s="1"/>
  <c r="V83" i="11"/>
  <c r="V132" i="11" s="1" a="1"/>
  <c r="V132" i="11" s="1"/>
  <c r="V93" i="11"/>
  <c r="V142" i="11" s="1" a="1"/>
  <c r="V142" i="11" s="1"/>
  <c r="V91" i="11"/>
  <c r="V140" i="11" s="1" a="1"/>
  <c r="V140" i="11" s="1"/>
  <c r="V101" i="11"/>
  <c r="V150" i="11" s="1" a="1"/>
  <c r="V150" i="11" s="1"/>
  <c r="V86" i="11"/>
  <c r="V135" i="11" s="1" a="1"/>
  <c r="V135" i="11" s="1"/>
  <c r="V76" i="11"/>
  <c r="V125" i="11" s="1" a="1"/>
  <c r="V125" i="11" s="1"/>
  <c r="V70" i="11"/>
  <c r="V119" i="11" s="1" a="1"/>
  <c r="V119" i="11" s="1"/>
  <c r="V71" i="11"/>
  <c r="V120" i="11" s="1" a="1"/>
  <c r="V120" i="11" s="1"/>
  <c r="V77" i="11"/>
  <c r="V126" i="11" s="1" a="1"/>
  <c r="V126" i="11" s="1"/>
  <c r="V72" i="11"/>
  <c r="V121" i="11" s="1" a="1"/>
  <c r="V121" i="11" s="1"/>
  <c r="S79" i="11"/>
  <c r="S128" i="11" s="1" a="1"/>
  <c r="S128" i="11" s="1"/>
  <c r="S91" i="11"/>
  <c r="S140" i="11" s="1" a="1"/>
  <c r="S140" i="11" s="1"/>
  <c r="S89" i="11"/>
  <c r="S138" i="11" s="1" a="1"/>
  <c r="S138" i="11" s="1"/>
  <c r="S82" i="11"/>
  <c r="S131" i="11" s="1" a="1"/>
  <c r="S131" i="11" s="1"/>
  <c r="S90" i="11"/>
  <c r="S139" i="11" s="1" a="1"/>
  <c r="S139" i="11" s="1"/>
  <c r="S77" i="11"/>
  <c r="S126" i="11" s="1" a="1"/>
  <c r="S126" i="11" s="1"/>
  <c r="S80" i="11"/>
  <c r="S129" i="11" s="1" a="1"/>
  <c r="S129" i="11" s="1"/>
  <c r="S88" i="11"/>
  <c r="S137" i="11" s="1" a="1"/>
  <c r="S137" i="11" s="1"/>
  <c r="S86" i="11"/>
  <c r="S135" i="11" s="1" a="1"/>
  <c r="S135" i="11" s="1"/>
  <c r="S85" i="11"/>
  <c r="S134" i="11" s="1" a="1"/>
  <c r="S134" i="11" s="1"/>
  <c r="S99" i="11"/>
  <c r="S148" i="11" s="1" a="1"/>
  <c r="S148" i="11" s="1"/>
  <c r="S93" i="11"/>
  <c r="S142" i="11" s="1" a="1"/>
  <c r="S142" i="11" s="1"/>
  <c r="S98" i="11"/>
  <c r="S147" i="11" s="1" a="1"/>
  <c r="S147" i="11" s="1"/>
  <c r="S78" i="11"/>
  <c r="S127" i="11" s="1" a="1"/>
  <c r="S127" i="11" s="1"/>
  <c r="S96" i="11"/>
  <c r="S145" i="11" s="1" a="1"/>
  <c r="S145" i="11" s="1"/>
  <c r="S92" i="11"/>
  <c r="S141" i="11" s="1" a="1"/>
  <c r="S141" i="11" s="1"/>
  <c r="S83" i="11"/>
  <c r="S132" i="11" s="1" a="1"/>
  <c r="S132" i="11" s="1"/>
  <c r="S101" i="11"/>
  <c r="S150" i="11" s="1" a="1"/>
  <c r="S150" i="11" s="1"/>
  <c r="S81" i="11"/>
  <c r="S130" i="11" s="1" a="1"/>
  <c r="S130" i="11" s="1"/>
  <c r="S84" i="11"/>
  <c r="S133" i="11" s="1" a="1"/>
  <c r="S133" i="11" s="1"/>
  <c r="S72" i="11"/>
  <c r="S121" i="11" s="1" a="1"/>
  <c r="S121" i="11" s="1"/>
  <c r="S95" i="11"/>
  <c r="S144" i="11" s="1" a="1"/>
  <c r="S144" i="11" s="1"/>
  <c r="S97" i="11"/>
  <c r="S146" i="11" s="1" a="1"/>
  <c r="S146" i="11" s="1"/>
  <c r="S71" i="11"/>
  <c r="S120" i="11" s="1" a="1"/>
  <c r="S120" i="11" s="1"/>
  <c r="S87" i="11"/>
  <c r="S136" i="11" s="1" a="1"/>
  <c r="S136" i="11" s="1"/>
  <c r="S73" i="11"/>
  <c r="S122" i="11" s="1" a="1"/>
  <c r="S122" i="11" s="1"/>
  <c r="S100" i="11"/>
  <c r="S149" i="11" s="1" a="1"/>
  <c r="S149" i="11" s="1"/>
  <c r="S102" i="11"/>
  <c r="S151" i="11" s="1" a="1"/>
  <c r="S151" i="11" s="1"/>
  <c r="S76" i="11"/>
  <c r="S125" i="11" s="1" a="1"/>
  <c r="S125" i="11" s="1"/>
  <c r="S94" i="11"/>
  <c r="S143" i="11" s="1" a="1"/>
  <c r="S143" i="11" s="1"/>
  <c r="S75" i="11"/>
  <c r="S124" i="11" s="1" a="1"/>
  <c r="S124" i="11" s="1"/>
  <c r="S74" i="11"/>
  <c r="S123" i="11" s="1" a="1"/>
  <c r="S123" i="11" s="1"/>
  <c r="T91" i="11"/>
  <c r="T140" i="11" s="1" a="1"/>
  <c r="T140" i="11" s="1"/>
  <c r="T64" i="11"/>
  <c r="T113" i="11" s="1" a="1"/>
  <c r="T113" i="11" s="1"/>
  <c r="T82" i="11"/>
  <c r="T131" i="11" s="1" a="1"/>
  <c r="T131" i="11" s="1"/>
  <c r="T94" i="11"/>
  <c r="T143" i="11" s="1" a="1"/>
  <c r="T143" i="11" s="1"/>
  <c r="T68" i="11"/>
  <c r="T117" i="11" s="1" a="1"/>
  <c r="T117" i="11" s="1"/>
  <c r="T72" i="11"/>
  <c r="T121" i="11" s="1" a="1"/>
  <c r="T121" i="11" s="1"/>
  <c r="T85" i="11"/>
  <c r="T134" i="11" s="1" a="1"/>
  <c r="T134" i="11" s="1"/>
  <c r="T75" i="11"/>
  <c r="T124" i="11" s="1" a="1"/>
  <c r="T124" i="11" s="1"/>
  <c r="T81" i="11"/>
  <c r="T130" i="11" s="1" a="1"/>
  <c r="T130" i="11" s="1"/>
  <c r="T71" i="11"/>
  <c r="T120" i="11" s="1" a="1"/>
  <c r="T120" i="11" s="1"/>
  <c r="T65" i="11"/>
  <c r="T114" i="11" s="1" a="1"/>
  <c r="T114" i="11" s="1"/>
  <c r="T76" i="11"/>
  <c r="T125" i="11" s="1" a="1"/>
  <c r="T125" i="11" s="1"/>
  <c r="T98" i="11"/>
  <c r="T147" i="11" s="1" a="1"/>
  <c r="T147" i="11" s="1"/>
  <c r="T86" i="11"/>
  <c r="T135" i="11" s="1" a="1"/>
  <c r="T135" i="11" s="1"/>
  <c r="T77" i="11"/>
  <c r="T126" i="11" s="1" a="1"/>
  <c r="T126" i="11" s="1"/>
  <c r="T83" i="11"/>
  <c r="T132" i="11" s="1" a="1"/>
  <c r="T132" i="11" s="1"/>
  <c r="T102" i="11"/>
  <c r="T151" i="11" s="1" a="1"/>
  <c r="T151" i="11" s="1"/>
  <c r="T92" i="11"/>
  <c r="T141" i="11" s="1" a="1"/>
  <c r="T141" i="11" s="1"/>
  <c r="T78" i="11"/>
  <c r="T127" i="11" s="1" a="1"/>
  <c r="T127" i="11" s="1"/>
  <c r="T96" i="11"/>
  <c r="T145" i="11" s="1" a="1"/>
  <c r="T145" i="11" s="1"/>
  <c r="T100" i="11"/>
  <c r="T149" i="11" s="1" a="1"/>
  <c r="T149" i="11" s="1"/>
  <c r="T66" i="11"/>
  <c r="T115" i="11" s="1" a="1"/>
  <c r="T115" i="11" s="1"/>
  <c r="T88" i="11"/>
  <c r="T137" i="11" s="1" a="1"/>
  <c r="T137" i="11" s="1"/>
  <c r="T74" i="11"/>
  <c r="T123" i="11" s="1" a="1"/>
  <c r="T123" i="11" s="1"/>
  <c r="T73" i="11"/>
  <c r="T122" i="11" s="1" a="1"/>
  <c r="T122" i="11" s="1"/>
  <c r="T90" i="11"/>
  <c r="T139" i="11" s="1" a="1"/>
  <c r="T139" i="11" s="1"/>
  <c r="T87" i="11"/>
  <c r="T136" i="11" s="1" a="1"/>
  <c r="T136" i="11" s="1"/>
  <c r="T70" i="11"/>
  <c r="T119" i="11" s="1" a="1"/>
  <c r="T119" i="11" s="1"/>
  <c r="T89" i="11"/>
  <c r="T138" i="11" s="1" a="1"/>
  <c r="T138" i="11" s="1"/>
  <c r="T69" i="11"/>
  <c r="T118" i="11" s="1" a="1"/>
  <c r="T118" i="11" s="1"/>
  <c r="T101" i="11"/>
  <c r="T150" i="11" s="1" a="1"/>
  <c r="T150" i="11" s="1"/>
  <c r="T84" i="11"/>
  <c r="T133" i="11" s="1" a="1"/>
  <c r="T133" i="11" s="1"/>
  <c r="T67" i="11"/>
  <c r="T116" i="11" s="1" a="1"/>
  <c r="T116" i="11" s="1"/>
  <c r="T99" i="11"/>
  <c r="T148" i="11" s="1" a="1"/>
  <c r="T148" i="11" s="1"/>
  <c r="T79" i="11"/>
  <c r="T128" i="11" s="1" a="1"/>
  <c r="T128" i="11" s="1"/>
  <c r="T97" i="11"/>
  <c r="T146" i="11" s="1" a="1"/>
  <c r="T146" i="11" s="1"/>
  <c r="T95" i="11"/>
  <c r="T144" i="11" s="1" a="1"/>
  <c r="T144" i="11" s="1"/>
  <c r="T93" i="11"/>
  <c r="T142" i="11" s="1" a="1"/>
  <c r="T142" i="11" s="1"/>
  <c r="T80" i="11"/>
  <c r="T129" i="11" s="1" a="1"/>
  <c r="T129" i="11" s="1"/>
  <c r="W102" i="11"/>
  <c r="W151" i="11" s="1" a="1"/>
  <c r="W151" i="11" s="1"/>
  <c r="W86" i="11"/>
  <c r="W135" i="11" s="1" a="1"/>
  <c r="W135" i="11" s="1"/>
  <c r="W66" i="11"/>
  <c r="W115" i="11" s="1" a="1"/>
  <c r="W115" i="11" s="1"/>
  <c r="W73" i="11"/>
  <c r="W122" i="11" s="1" a="1"/>
  <c r="W122" i="11" s="1"/>
  <c r="W91" i="11"/>
  <c r="W140" i="11" s="1" a="1"/>
  <c r="W140" i="11" s="1"/>
  <c r="W84" i="11"/>
  <c r="W133" i="11" s="1" a="1"/>
  <c r="W133" i="11" s="1"/>
  <c r="W69" i="11"/>
  <c r="W118" i="11" s="1" a="1"/>
  <c r="W118" i="11" s="1"/>
  <c r="W80" i="11"/>
  <c r="W129" i="11" s="1" a="1"/>
  <c r="W129" i="11" s="1"/>
  <c r="W98" i="11"/>
  <c r="W147" i="11" s="1" a="1"/>
  <c r="W147" i="11" s="1"/>
  <c r="W92" i="11"/>
  <c r="W141" i="11" s="1" a="1"/>
  <c r="W141" i="11" s="1"/>
  <c r="W87" i="11"/>
  <c r="W136" i="11" s="1" a="1"/>
  <c r="W136" i="11" s="1"/>
  <c r="W68" i="11"/>
  <c r="W117" i="11" s="1" a="1"/>
  <c r="W117" i="11" s="1"/>
  <c r="W74" i="11"/>
  <c r="W123" i="11" s="1" a="1"/>
  <c r="W123" i="11" s="1"/>
  <c r="W57" i="11"/>
  <c r="W106" i="11" s="1" a="1"/>
  <c r="W106" i="11" s="1"/>
  <c r="W72" i="11"/>
  <c r="W121" i="11" s="1" a="1"/>
  <c r="W121" i="11" s="1"/>
  <c r="W58" i="11"/>
  <c r="W107" i="11" s="1" a="1"/>
  <c r="W107" i="11" s="1"/>
  <c r="W67" i="11"/>
  <c r="W116" i="11" s="1" a="1"/>
  <c r="W116" i="11" s="1"/>
  <c r="W89" i="11"/>
  <c r="W138" i="11" s="1" a="1"/>
  <c r="W138" i="11" s="1"/>
  <c r="W71" i="11"/>
  <c r="W120" i="11" s="1" a="1"/>
  <c r="W120" i="11" s="1"/>
  <c r="W95" i="11"/>
  <c r="W144" i="11" s="1" a="1"/>
  <c r="W144" i="11" s="1"/>
  <c r="W81" i="11"/>
  <c r="W130" i="11" s="1" a="1"/>
  <c r="W130" i="11" s="1"/>
  <c r="W100" i="11"/>
  <c r="W149" i="11" s="1" a="1"/>
  <c r="W149" i="11" s="1"/>
  <c r="W64" i="11"/>
  <c r="W113" i="11" s="1" a="1"/>
  <c r="W113" i="11" s="1"/>
  <c r="W59" i="11"/>
  <c r="W108" i="11" s="1" a="1"/>
  <c r="W108" i="11" s="1"/>
  <c r="W61" i="11"/>
  <c r="W110" i="11" s="1" a="1"/>
  <c r="W110" i="11" s="1"/>
  <c r="W78" i="11"/>
  <c r="W127" i="11" s="1" a="1"/>
  <c r="W127" i="11" s="1"/>
  <c r="W94" i="11"/>
  <c r="W143" i="11" s="1" a="1"/>
  <c r="W143" i="11" s="1"/>
  <c r="W75" i="11"/>
  <c r="W124" i="11" s="1" a="1"/>
  <c r="W124" i="11" s="1"/>
  <c r="W76" i="11"/>
  <c r="W125" i="11" s="1" a="1"/>
  <c r="W125" i="11" s="1"/>
  <c r="W70" i="11"/>
  <c r="W119" i="11" s="1" a="1"/>
  <c r="W119" i="11" s="1"/>
  <c r="W65" i="11"/>
  <c r="W114" i="11" s="1" a="1"/>
  <c r="W114" i="11" s="1"/>
  <c r="W97" i="11"/>
  <c r="W146" i="11" s="1" a="1"/>
  <c r="W146" i="11" s="1"/>
  <c r="W101" i="11"/>
  <c r="W150" i="11" s="1" a="1"/>
  <c r="W150" i="11" s="1"/>
  <c r="W79" i="11"/>
  <c r="W128" i="11" s="1" a="1"/>
  <c r="W128" i="11" s="1"/>
  <c r="W93" i="11"/>
  <c r="W142" i="11" s="1" a="1"/>
  <c r="W142" i="11" s="1"/>
  <c r="W60" i="11"/>
  <c r="W109" i="11" s="1" a="1"/>
  <c r="W109" i="11" s="1"/>
  <c r="W90" i="11"/>
  <c r="W139" i="11" s="1" a="1"/>
  <c r="W139" i="11" s="1"/>
  <c r="W83" i="11"/>
  <c r="W132" i="11" s="1" a="1"/>
  <c r="W132" i="11" s="1"/>
  <c r="W96" i="11"/>
  <c r="W145" i="11" s="1" a="1"/>
  <c r="W145" i="11" s="1"/>
  <c r="W63" i="11"/>
  <c r="W112" i="11" s="1" a="1"/>
  <c r="W112" i="11" s="1"/>
  <c r="W85" i="11"/>
  <c r="W134" i="11" s="1" a="1"/>
  <c r="W134" i="11" s="1"/>
  <c r="W82" i="11"/>
  <c r="W131" i="11" s="1" a="1"/>
  <c r="W131" i="11" s="1"/>
  <c r="W62" i="11"/>
  <c r="W111" i="11" s="1" a="1"/>
  <c r="W111" i="11" s="1"/>
  <c r="W77" i="11"/>
  <c r="W126" i="11" s="1" a="1"/>
  <c r="W126" i="11" s="1"/>
  <c r="W99" i="11"/>
  <c r="W148" i="11" s="1" a="1"/>
  <c r="W148" i="11" s="1"/>
  <c r="W88" i="11"/>
  <c r="W137" i="11" s="1" a="1"/>
  <c r="W137" i="11" s="1"/>
  <c r="U79" i="11"/>
  <c r="U128" i="11" s="1" a="1"/>
  <c r="U128" i="11" s="1"/>
  <c r="U91" i="11"/>
  <c r="U140" i="11" s="1" a="1"/>
  <c r="U140" i="11" s="1"/>
  <c r="U83" i="11"/>
  <c r="U132" i="11" s="1" a="1"/>
  <c r="U132" i="11" s="1"/>
  <c r="U76" i="11"/>
  <c r="U125" i="11" s="1" a="1"/>
  <c r="U125" i="11" s="1"/>
  <c r="U99" i="11"/>
  <c r="U148" i="11" s="1" a="1"/>
  <c r="U148" i="11" s="1"/>
  <c r="U72" i="11"/>
  <c r="U121" i="11" s="1" a="1"/>
  <c r="U121" i="11" s="1"/>
  <c r="U85" i="11"/>
  <c r="U134" i="11" s="1" a="1"/>
  <c r="U134" i="11" s="1"/>
  <c r="U102" i="11"/>
  <c r="U151" i="11" s="1" a="1"/>
  <c r="U151" i="11" s="1"/>
  <c r="U66" i="11"/>
  <c r="U115" i="11" s="1" a="1"/>
  <c r="U115" i="11" s="1"/>
  <c r="U92" i="11"/>
  <c r="U141" i="11" s="1" a="1"/>
  <c r="U141" i="11" s="1"/>
  <c r="U94" i="11"/>
  <c r="U143" i="11" s="1" a="1"/>
  <c r="U143" i="11" s="1"/>
  <c r="U67" i="11"/>
  <c r="U116" i="11" s="1" a="1"/>
  <c r="U116" i="11" s="1"/>
  <c r="U98" i="11"/>
  <c r="U147" i="11" s="1" a="1"/>
  <c r="U147" i="11" s="1"/>
  <c r="U95" i="11"/>
  <c r="U144" i="11" s="1" a="1"/>
  <c r="U144" i="11" s="1"/>
  <c r="U93" i="11"/>
  <c r="U142" i="11" s="1" a="1"/>
  <c r="U142" i="11" s="1"/>
  <c r="U74" i="11"/>
  <c r="U123" i="11" s="1" a="1"/>
  <c r="U123" i="11" s="1"/>
  <c r="U87" i="11"/>
  <c r="U136" i="11" s="1" a="1"/>
  <c r="U136" i="11" s="1"/>
  <c r="U81" i="11"/>
  <c r="U130" i="11" s="1" a="1"/>
  <c r="U130" i="11" s="1"/>
  <c r="U69" i="11"/>
  <c r="U118" i="11" s="1" a="1"/>
  <c r="U118" i="11" s="1"/>
  <c r="U77" i="11"/>
  <c r="U126" i="11" s="1" a="1"/>
  <c r="U126" i="11" s="1"/>
  <c r="U80" i="11"/>
  <c r="U129" i="11" s="1" a="1"/>
  <c r="U129" i="11" s="1"/>
  <c r="U68" i="11"/>
  <c r="U117" i="11" s="1" a="1"/>
  <c r="U117" i="11" s="1"/>
  <c r="U96" i="11"/>
  <c r="U145" i="11" s="1" a="1"/>
  <c r="U145" i="11" s="1"/>
  <c r="U89" i="11"/>
  <c r="U138" i="11" s="1" a="1"/>
  <c r="U138" i="11" s="1"/>
  <c r="U71" i="11"/>
  <c r="U120" i="11" s="1" a="1"/>
  <c r="U120" i="11" s="1"/>
  <c r="U101" i="11"/>
  <c r="U150" i="11" s="1" a="1"/>
  <c r="U150" i="11" s="1"/>
  <c r="U90" i="11"/>
  <c r="U139" i="11" s="1" a="1"/>
  <c r="U139" i="11" s="1"/>
  <c r="U88" i="11"/>
  <c r="U137" i="11" s="1" a="1"/>
  <c r="U137" i="11" s="1"/>
  <c r="U73" i="11"/>
  <c r="U122" i="11" s="1" a="1"/>
  <c r="U122" i="11" s="1"/>
  <c r="U82" i="11"/>
  <c r="U131" i="11" s="1" a="1"/>
  <c r="U131" i="11" s="1"/>
  <c r="U97" i="11"/>
  <c r="U146" i="11" s="1" a="1"/>
  <c r="U146" i="11" s="1"/>
  <c r="U100" i="11"/>
  <c r="U149" i="11" s="1" a="1"/>
  <c r="U149" i="11" s="1"/>
  <c r="U78" i="11"/>
  <c r="U127" i="11" s="1" a="1"/>
  <c r="U127" i="11" s="1"/>
  <c r="U86" i="11"/>
  <c r="U135" i="11" s="1" a="1"/>
  <c r="U135" i="11" s="1"/>
  <c r="U84" i="11"/>
  <c r="U133" i="11" s="1" a="1"/>
  <c r="U133" i="11" s="1"/>
  <c r="U70" i="11"/>
  <c r="U119" i="11" s="1" a="1"/>
  <c r="U119" i="11" s="1"/>
  <c r="U75" i="11"/>
  <c r="U124" i="11" s="1" a="1"/>
  <c r="U124" i="11" s="1"/>
  <c r="AF50" i="11" l="1"/>
  <c r="AF51" i="11"/>
  <c r="AF49" i="11"/>
  <c r="AF33" i="11"/>
  <c r="AF29" i="11"/>
  <c r="AF19" i="11"/>
  <c r="AF41" i="11"/>
  <c r="AF42" i="11"/>
  <c r="AF9" i="11"/>
  <c r="AF10" i="11" s="1"/>
  <c r="AK24" i="11" s="1"/>
  <c r="AF43" i="11"/>
  <c r="AF34" i="11"/>
  <c r="AF30" i="11"/>
  <c r="AF32" i="11"/>
  <c r="AF18" i="11"/>
  <c r="AF31" i="11"/>
  <c r="AF20" i="11" l="1"/>
  <c r="AL24" i="11" s="1"/>
  <c r="AF35" i="11"/>
  <c r="AM24" i="11" s="1"/>
  <c r="AF44" i="11"/>
  <c r="AN24" i="11" s="1"/>
  <c r="AF57" i="11"/>
  <c r="AO24" i="11" l="1"/>
  <c r="AP24" i="11"/>
  <c r="BW14" i="11" l="1"/>
  <c r="BS14" i="11" s="1"/>
  <c r="AX14" i="11"/>
  <c r="BJ14" i="11"/>
  <c r="BX14" i="11"/>
  <c r="AU14" i="11"/>
  <c r="AR14" i="11"/>
  <c r="BT14" i="11"/>
  <c r="BC14" i="11"/>
  <c r="AP14" i="11"/>
  <c r="AS14" i="11"/>
  <c r="BZ14" i="11"/>
  <c r="BH14" i="11"/>
  <c r="BF14" i="11"/>
  <c r="BM14" i="11"/>
  <c r="AL14" i="11"/>
  <c r="BA14" i="11"/>
  <c r="BI14" i="11"/>
  <c r="BN14" i="11"/>
  <c r="BE14" i="11"/>
  <c r="AY14" i="11"/>
  <c r="BY14" i="11"/>
  <c r="AT14" i="11"/>
  <c r="BB14" i="11"/>
  <c r="AO14" i="11"/>
  <c r="BO14" i="11"/>
  <c r="BQ14" i="11"/>
  <c r="BU14" i="11"/>
  <c r="BR14" i="11"/>
  <c r="AN14" i="11"/>
  <c r="BL14" i="11"/>
  <c r="BK14" i="11"/>
  <c r="BG14" i="11"/>
  <c r="AV14" i="11"/>
  <c r="BD14" i="11"/>
  <c r="AQ14" i="11"/>
  <c r="BV14" i="11"/>
  <c r="AW14" i="11"/>
  <c r="AM14" i="11" s="1"/>
  <c r="AZ14" i="11"/>
  <c r="CA14" i="11"/>
  <c r="BP14" i="11"/>
  <c r="AK20" i="1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<sst xmlns="http://schemas.openxmlformats.org/spreadsheetml/2006/main" count="2045" uniqueCount="723">
  <si>
    <t>Category</t>
  </si>
  <si>
    <t>Item</t>
  </si>
  <si>
    <t>Response</t>
  </si>
  <si>
    <t>Currently Required?</t>
  </si>
  <si>
    <t>Activities of Daily Living (ADLs)</t>
  </si>
  <si>
    <t>Independent</t>
  </si>
  <si>
    <t>Yes</t>
  </si>
  <si>
    <t>Yes, required during all mobility activities</t>
  </si>
  <si>
    <t>Yes, due to support needs</t>
  </si>
  <si>
    <t>Y, LOC</t>
  </si>
  <si>
    <t>No, but walking is indicated in the future</t>
  </si>
  <si>
    <t>No</t>
  </si>
  <si>
    <t>Yes, not due to support needs</t>
  </si>
  <si>
    <t>No, and walking is not indicated</t>
  </si>
  <si>
    <t>N/A- Does not use equipment</t>
  </si>
  <si>
    <t>Dependent</t>
  </si>
  <si>
    <t>Y, CSA</t>
  </si>
  <si>
    <t>Activity Not Attempted</t>
  </si>
  <si>
    <t>Activities Not Attempted Due to Short-Term Medical Condition or Safety Concern</t>
  </si>
  <si>
    <t>Receives</t>
  </si>
  <si>
    <t>Performed/ Managed By</t>
  </si>
  <si>
    <t>Frequency</t>
  </si>
  <si>
    <t>Less than monthly to once per month</t>
  </si>
  <si>
    <t>More than once per month and up to weekly</t>
  </si>
  <si>
    <t>More than once per week and up to daily</t>
  </si>
  <si>
    <t>Unknown</t>
  </si>
  <si>
    <t>2+ times per day (at least 5 days per week)</t>
  </si>
  <si>
    <t>Diabetes</t>
  </si>
  <si>
    <t>Currently Required</t>
  </si>
  <si>
    <t xml:space="preserve">2+ times per day (at least 5 days per week) </t>
  </si>
  <si>
    <t>Understands: Clear comprehension without cues or repetitions</t>
  </si>
  <si>
    <t>Expresses complex messages without difficulty and with speech that is clear and easy to understand</t>
  </si>
  <si>
    <t>Mildly impaired: Demonstrates some difficulty</t>
  </si>
  <si>
    <t>Usually understands: Understands most conversations but misses some part/intent of message. Requires cues at times to understand</t>
  </si>
  <si>
    <t>Exhibits some difficulty with expressing needs and/or ideas (e.g., some words or finishing thoughts) or speech is not clear</t>
  </si>
  <si>
    <t>Moderately impaired: Demonstrates marked difficulty</t>
  </si>
  <si>
    <t>Sometimes understands: Understands only basic conversations or simple, direct phrases. Frequently requires cues to understand</t>
  </si>
  <si>
    <t>Frequently exhibits difficulty with expressing needs and/or ideas</t>
  </si>
  <si>
    <t>Severely impaired: Demonstrates extreme difficulty</t>
  </si>
  <si>
    <t>Rarely/Never understands</t>
  </si>
  <si>
    <t>Rarely/never expresses self or speech is very difficult to understand</t>
  </si>
  <si>
    <t>Impairment present, unable to determine degree of impairment</t>
  </si>
  <si>
    <t xml:space="preserve">Unable to determine </t>
  </si>
  <si>
    <t>Strongly Agree</t>
  </si>
  <si>
    <t>Therapy needed and available- Participant needs and is currently receiving this therapy</t>
  </si>
  <si>
    <t>Agree</t>
  </si>
  <si>
    <t>Therapy needed but no longer meets participant’s needs-Participant needs the therapy but no longer meet’s participant’s needs.</t>
  </si>
  <si>
    <t>Choose not to answer</t>
  </si>
  <si>
    <t>Neither Agree nor Disagree</t>
  </si>
  <si>
    <t>Maybe, not sure</t>
  </si>
  <si>
    <t>Therapy needed but is not being received- Participant needs the therapy but is not currently receiving.</t>
  </si>
  <si>
    <t>Disagree</t>
  </si>
  <si>
    <t>Don't know</t>
  </si>
  <si>
    <t>Participant refused- Participant chooses not to receive this therapy</t>
  </si>
  <si>
    <t>Strongly Disagree</t>
  </si>
  <si>
    <t>Unclear response</t>
  </si>
  <si>
    <t>Not Applicable (no legal representative)</t>
  </si>
  <si>
    <t>Refused/no response</t>
  </si>
  <si>
    <t>Unknown (legal representative not present at assessment)</t>
  </si>
  <si>
    <t>Social Environment &amp; Safety</t>
  </si>
  <si>
    <t>Memory &amp; Cognition</t>
  </si>
  <si>
    <t>Psychosocial- Other</t>
  </si>
  <si>
    <t>Psychosocial- Behaviors</t>
  </si>
  <si>
    <t>Health</t>
  </si>
  <si>
    <t>Functioning</t>
  </si>
  <si>
    <t>Unable to obtain response</t>
  </si>
  <si>
    <t>Support Level</t>
  </si>
  <si>
    <t>Lookup</t>
  </si>
  <si>
    <t>Answer</t>
  </si>
  <si>
    <t>Recommended Score</t>
  </si>
  <si>
    <t>2A</t>
  </si>
  <si>
    <t>Subgroup</t>
  </si>
  <si>
    <t>4F</t>
  </si>
  <si>
    <t>6A</t>
  </si>
  <si>
    <t>4J</t>
  </si>
  <si>
    <t>4A</t>
  </si>
  <si>
    <t>4B</t>
  </si>
  <si>
    <t>4C</t>
  </si>
  <si>
    <t>4I</t>
  </si>
  <si>
    <t>4H</t>
  </si>
  <si>
    <t>4E</t>
  </si>
  <si>
    <t>4D</t>
  </si>
  <si>
    <t>4G</t>
  </si>
  <si>
    <t>3F</t>
  </si>
  <si>
    <t>5A</t>
  </si>
  <si>
    <t>3J</t>
  </si>
  <si>
    <t>3A</t>
  </si>
  <si>
    <t>3B</t>
  </si>
  <si>
    <t>3C</t>
  </si>
  <si>
    <t>3I</t>
  </si>
  <si>
    <t>3H</t>
  </si>
  <si>
    <t>3E</t>
  </si>
  <si>
    <t>3G</t>
  </si>
  <si>
    <t>3D</t>
  </si>
  <si>
    <t>2F</t>
  </si>
  <si>
    <t>2J</t>
  </si>
  <si>
    <t>2B</t>
  </si>
  <si>
    <t>2C</t>
  </si>
  <si>
    <t>2I</t>
  </si>
  <si>
    <t>2E</t>
  </si>
  <si>
    <t>2H</t>
  </si>
  <si>
    <t>2G</t>
  </si>
  <si>
    <t>2D</t>
  </si>
  <si>
    <t>1J</t>
  </si>
  <si>
    <t>1F</t>
  </si>
  <si>
    <t>1A</t>
  </si>
  <si>
    <t>1B</t>
  </si>
  <si>
    <t>1C</t>
  </si>
  <si>
    <t>1I</t>
  </si>
  <si>
    <t>1E</t>
  </si>
  <si>
    <t>1H</t>
  </si>
  <si>
    <t>1G</t>
  </si>
  <si>
    <t>1D</t>
  </si>
  <si>
    <t>2A-1</t>
  </si>
  <si>
    <t>2B-1</t>
  </si>
  <si>
    <t>2E-1</t>
  </si>
  <si>
    <t>1A-1</t>
  </si>
  <si>
    <t>1B-1</t>
  </si>
  <si>
    <t>Coefficients</t>
  </si>
  <si>
    <t>ABE</t>
  </si>
  <si>
    <t>2A-2</t>
  </si>
  <si>
    <t>2B-2</t>
  </si>
  <si>
    <t>2E-2</t>
  </si>
  <si>
    <t>1A-2</t>
  </si>
  <si>
    <t>1B-2</t>
  </si>
  <si>
    <t>Setup or clean-up assistance</t>
  </si>
  <si>
    <t>Intercept</t>
  </si>
  <si>
    <t>ABE Range</t>
  </si>
  <si>
    <t>2A-3</t>
  </si>
  <si>
    <t>2B-3</t>
  </si>
  <si>
    <t>2E-3</t>
  </si>
  <si>
    <t>1A-3</t>
  </si>
  <si>
    <t>1B-3</t>
  </si>
  <si>
    <t>Supervision or touching assistance</t>
  </si>
  <si>
    <t>SUM</t>
  </si>
  <si>
    <t>2A-4</t>
  </si>
  <si>
    <t>2B-4</t>
  </si>
  <si>
    <t>2E-4</t>
  </si>
  <si>
    <t>1A-4</t>
  </si>
  <si>
    <t>1B-4</t>
  </si>
  <si>
    <t>Partial/moderate assistance</t>
  </si>
  <si>
    <t>1A Range</t>
  </si>
  <si>
    <t>2A-5</t>
  </si>
  <si>
    <t>2B-5</t>
  </si>
  <si>
    <t>2E-5</t>
  </si>
  <si>
    <t>1A-5</t>
  </si>
  <si>
    <t>1B-5</t>
  </si>
  <si>
    <t>Substantial/maximal assistance</t>
  </si>
  <si>
    <t>2A-6</t>
  </si>
  <si>
    <t>2B-6</t>
  </si>
  <si>
    <t>2E-6</t>
  </si>
  <si>
    <t>1A-6</t>
  </si>
  <si>
    <t>1B-6</t>
  </si>
  <si>
    <t>1B Range</t>
  </si>
  <si>
    <t>2A-7</t>
  </si>
  <si>
    <t>2B-7</t>
  </si>
  <si>
    <t>2E-7</t>
  </si>
  <si>
    <t>1A-7</t>
  </si>
  <si>
    <t>1B-7</t>
  </si>
  <si>
    <t>2A-8</t>
  </si>
  <si>
    <t>Comm. Safety</t>
  </si>
  <si>
    <t>2B-8</t>
  </si>
  <si>
    <t>2E-8</t>
  </si>
  <si>
    <t>1A-8</t>
  </si>
  <si>
    <t>1B-8</t>
  </si>
  <si>
    <t>2A-9</t>
  </si>
  <si>
    <t>Group Scoring</t>
  </si>
  <si>
    <t>2B-9</t>
  </si>
  <si>
    <t>2E-9</t>
  </si>
  <si>
    <t>1A-9</t>
  </si>
  <si>
    <t>1B-9</t>
  </si>
  <si>
    <t>Not applicable</t>
  </si>
  <si>
    <t>2A-10</t>
  </si>
  <si>
    <t>2A-11</t>
  </si>
  <si>
    <t>2B-10</t>
  </si>
  <si>
    <t>2E-10</t>
  </si>
  <si>
    <t>1A-10</t>
  </si>
  <si>
    <t>1B-10</t>
  </si>
  <si>
    <t>2-6</t>
  </si>
  <si>
    <t>Walking</t>
  </si>
  <si>
    <t>2A-12</t>
  </si>
  <si>
    <t>2B-11</t>
  </si>
  <si>
    <t>2E-11</t>
  </si>
  <si>
    <t>1A-11</t>
  </si>
  <si>
    <t>1B-11</t>
  </si>
  <si>
    <t>No impairment</t>
  </si>
  <si>
    <t>7-8</t>
  </si>
  <si>
    <t>Wheelchair</t>
  </si>
  <si>
    <t>2A-13</t>
  </si>
  <si>
    <t>2B-12</t>
  </si>
  <si>
    <t>2E-12</t>
  </si>
  <si>
    <t>1A-12</t>
  </si>
  <si>
    <t>1B-12</t>
  </si>
  <si>
    <t>9-13</t>
  </si>
  <si>
    <t>Finance and Transport</t>
  </si>
  <si>
    <t>2A-17</t>
  </si>
  <si>
    <t>2A-14</t>
  </si>
  <si>
    <t>2B-13</t>
  </si>
  <si>
    <t>2E-13</t>
  </si>
  <si>
    <t>1A-13</t>
  </si>
  <si>
    <t>1B-13</t>
  </si>
  <si>
    <t>16-22</t>
  </si>
  <si>
    <t>Cognitive</t>
  </si>
  <si>
    <t>2A-20</t>
  </si>
  <si>
    <t>Support Group Level</t>
  </si>
  <si>
    <t>2A-15</t>
  </si>
  <si>
    <t>2B-14</t>
  </si>
  <si>
    <t>2E-14</t>
  </si>
  <si>
    <t>1A-14</t>
  </si>
  <si>
    <t>1B-14</t>
  </si>
  <si>
    <t>2A-21</t>
  </si>
  <si>
    <t>2A-16</t>
  </si>
  <si>
    <t>2B-15</t>
  </si>
  <si>
    <t>2E-15</t>
  </si>
  <si>
    <t>1A-15</t>
  </si>
  <si>
    <t>1B-15</t>
  </si>
  <si>
    <t>2A-22</t>
  </si>
  <si>
    <t>2B-16</t>
  </si>
  <si>
    <t>2E-16</t>
  </si>
  <si>
    <t>1A-16</t>
  </si>
  <si>
    <t>1B-16</t>
  </si>
  <si>
    <t>Unable to answer</t>
  </si>
  <si>
    <t>2A-18</t>
  </si>
  <si>
    <t>2B-17</t>
  </si>
  <si>
    <t>2E-17</t>
  </si>
  <si>
    <t>1A-17</t>
  </si>
  <si>
    <t>1B-17</t>
  </si>
  <si>
    <t>2A Sum</t>
  </si>
  <si>
    <t xml:space="preserve">2B Sum </t>
  </si>
  <si>
    <t>2E Sum</t>
  </si>
  <si>
    <t xml:space="preserve">1A Sum </t>
  </si>
  <si>
    <t xml:space="preserve">1B Sum </t>
  </si>
  <si>
    <t>2ABE Sum</t>
  </si>
  <si>
    <t>2A-19</t>
  </si>
  <si>
    <t>2B-18</t>
  </si>
  <si>
    <t>2E-18</t>
  </si>
  <si>
    <t>1A-18</t>
  </si>
  <si>
    <t>1B-18</t>
  </si>
  <si>
    <t>ISLA Score</t>
  </si>
  <si>
    <t>2B-19</t>
  </si>
  <si>
    <t>2E-19</t>
  </si>
  <si>
    <t>1A-19</t>
  </si>
  <si>
    <t>1B-19</t>
  </si>
  <si>
    <t>2B-20</t>
  </si>
  <si>
    <t>2E-20</t>
  </si>
  <si>
    <t>1A-20</t>
  </si>
  <si>
    <t>1B-20</t>
  </si>
  <si>
    <t>2B-21</t>
  </si>
  <si>
    <t>2E-21</t>
  </si>
  <si>
    <t>1A-21</t>
  </si>
  <si>
    <t>1B-21</t>
  </si>
  <si>
    <t>3-8</t>
  </si>
  <si>
    <t>2A-23</t>
  </si>
  <si>
    <t>2B-22</t>
  </si>
  <si>
    <t>2E-22</t>
  </si>
  <si>
    <t>1A-22</t>
  </si>
  <si>
    <t>1B-22</t>
  </si>
  <si>
    <t>9-10</t>
  </si>
  <si>
    <t>Wheeling</t>
  </si>
  <si>
    <t>2A-24</t>
  </si>
  <si>
    <t>2B-23</t>
  </si>
  <si>
    <t>2E-23</t>
  </si>
  <si>
    <t>1A-23</t>
  </si>
  <si>
    <t>1B-23</t>
  </si>
  <si>
    <t>11-13</t>
  </si>
  <si>
    <t>Activities</t>
  </si>
  <si>
    <t>2A-25</t>
  </si>
  <si>
    <t>2B-24</t>
  </si>
  <si>
    <t>2E-24</t>
  </si>
  <si>
    <t>1A-24</t>
  </si>
  <si>
    <t>1B-24</t>
  </si>
  <si>
    <t>14-18</t>
  </si>
  <si>
    <t>Medication</t>
  </si>
  <si>
    <t>2B-25</t>
  </si>
  <si>
    <t>2E-25</t>
  </si>
  <si>
    <t>1A-25</t>
  </si>
  <si>
    <t>1B-25</t>
  </si>
  <si>
    <t>19-25</t>
  </si>
  <si>
    <t>Behaviors Affecting Safety</t>
  </si>
  <si>
    <t>2E-26</t>
  </si>
  <si>
    <t>1A-26</t>
  </si>
  <si>
    <t>1B-26</t>
  </si>
  <si>
    <t>26-32</t>
  </si>
  <si>
    <t>2E-27</t>
  </si>
  <si>
    <t>1A-27</t>
  </si>
  <si>
    <t>1B-27</t>
  </si>
  <si>
    <t>33-35</t>
  </si>
  <si>
    <t>Communication</t>
  </si>
  <si>
    <t>2E-28</t>
  </si>
  <si>
    <t>1A-28</t>
  </si>
  <si>
    <t>1B-28</t>
  </si>
  <si>
    <t xml:space="preserve">Yes, but used intermittently and not required for all mobility activities     </t>
  </si>
  <si>
    <t>36-42</t>
  </si>
  <si>
    <t>Environment</t>
  </si>
  <si>
    <t>2E-29</t>
  </si>
  <si>
    <t>1A-29</t>
  </si>
  <si>
    <t>1B-29</t>
  </si>
  <si>
    <t>2E-30</t>
  </si>
  <si>
    <t>1A-30</t>
  </si>
  <si>
    <t>1B-30</t>
  </si>
  <si>
    <t>2E-31</t>
  </si>
  <si>
    <t>1A-31</t>
  </si>
  <si>
    <t>1B-31</t>
  </si>
  <si>
    <t>2E-32</t>
  </si>
  <si>
    <t>1A-32</t>
  </si>
  <si>
    <t>1B-32</t>
  </si>
  <si>
    <t>2E-33</t>
  </si>
  <si>
    <t>1A-33</t>
  </si>
  <si>
    <t>1B-33</t>
  </si>
  <si>
    <t xml:space="preserve">Yes </t>
  </si>
  <si>
    <t>2E-34</t>
  </si>
  <si>
    <t>1A-34</t>
  </si>
  <si>
    <t>1B-34</t>
  </si>
  <si>
    <t>Tube Feeding</t>
  </si>
  <si>
    <t>2E-35</t>
  </si>
  <si>
    <t>1A-35</t>
  </si>
  <si>
    <t>1B-35</t>
  </si>
  <si>
    <t>8-29</t>
  </si>
  <si>
    <t>Treatments</t>
  </si>
  <si>
    <t>2E-36</t>
  </si>
  <si>
    <t>1A-36</t>
  </si>
  <si>
    <t>1B-36</t>
  </si>
  <si>
    <t>30-34</t>
  </si>
  <si>
    <t>Other Treatments</t>
  </si>
  <si>
    <t>2E-37</t>
  </si>
  <si>
    <t>1A-37</t>
  </si>
  <si>
    <t>1B-37</t>
  </si>
  <si>
    <t>35-44</t>
  </si>
  <si>
    <t>Therapies</t>
  </si>
  <si>
    <t>2E-38</t>
  </si>
  <si>
    <t>1A-38</t>
  </si>
  <si>
    <t>1B-38</t>
  </si>
  <si>
    <t>Usually understands: Understands most conversations, but misses some part/intent of message. Requires cues at times to understand</t>
  </si>
  <si>
    <t>2E-39</t>
  </si>
  <si>
    <t>1A-39</t>
  </si>
  <si>
    <t>1B-39</t>
  </si>
  <si>
    <t>2E-40</t>
  </si>
  <si>
    <t>1A-40</t>
  </si>
  <si>
    <t>1B-40</t>
  </si>
  <si>
    <t>2E-41</t>
  </si>
  <si>
    <t>1A-41</t>
  </si>
  <si>
    <t>1B-41</t>
  </si>
  <si>
    <t>2E-42</t>
  </si>
  <si>
    <t>1A-42</t>
  </si>
  <si>
    <t>1B-42</t>
  </si>
  <si>
    <t>1A-43</t>
  </si>
  <si>
    <t>1B-43</t>
  </si>
  <si>
    <t>1A-44</t>
  </si>
  <si>
    <t>1B-44</t>
  </si>
  <si>
    <t>1B-45</t>
  </si>
  <si>
    <t>1B-46</t>
  </si>
  <si>
    <t>1B-47</t>
  </si>
  <si>
    <t>2-25, excl used</t>
  </si>
  <si>
    <t>Unable to determine</t>
  </si>
  <si>
    <t>26-30</t>
  </si>
  <si>
    <t>Positions</t>
  </si>
  <si>
    <t>31-37</t>
  </si>
  <si>
    <t>Therapy not needed</t>
  </si>
  <si>
    <t>38-47</t>
  </si>
  <si>
    <t>No, but not due to vision</t>
  </si>
  <si>
    <t>No history and no concern about this behavior/Behavior is present but is consistent with chronological age</t>
  </si>
  <si>
    <t>Has history, no symptoms or interventions in past year, no concern about reoccurrence (describe history)</t>
  </si>
  <si>
    <t>Has history, no symptoms or intervention in past year, assessor has concerns about re-occurrence (describe history and concerns)</t>
  </si>
  <si>
    <t>Currently requires intervention and/or displays symptoms and behavior is not consistent with chronological age</t>
  </si>
  <si>
    <t>Treatment/ monitoring needed and available - Participant needs this treatment/monitoring for health and safety and/or to complete daily activities and has the device in the home (02)</t>
  </si>
  <si>
    <t>Yes, at least every hour</t>
  </si>
  <si>
    <t>Assistive device needed and available - Participant needs this device to complete daily activities and has the device in the home (02)</t>
  </si>
  <si>
    <t>FREQ</t>
  </si>
  <si>
    <t>Diagnosis active in past year</t>
  </si>
  <si>
    <t xml:space="preserve">No </t>
  </si>
  <si>
    <t>Scores</t>
  </si>
  <si>
    <t>SUMS</t>
  </si>
  <si>
    <t>N/A</t>
  </si>
  <si>
    <t>Questions and Responses</t>
  </si>
  <si>
    <t>Question Code Lookups</t>
  </si>
  <si>
    <t>Response Ordering</t>
  </si>
  <si>
    <t>Response Lookup</t>
  </si>
  <si>
    <t>Section Calculation</t>
  </si>
  <si>
    <t>Level Lookup</t>
  </si>
  <si>
    <t>Completeness</t>
  </si>
  <si>
    <t>Describe Other Location:</t>
  </si>
  <si>
    <t>Top 4</t>
  </si>
  <si>
    <t>Remaining 1B</t>
  </si>
  <si>
    <t>Other Behavioral</t>
  </si>
  <si>
    <t>Behaviors</t>
  </si>
  <si>
    <t>Evaluación provisional del nivel de apoyo (ISLA)</t>
  </si>
  <si>
    <t>Si</t>
  </si>
  <si>
    <t>En todos los elementos de la evaluación</t>
  </si>
  <si>
    <t>En persona en la residencia principal del miembro</t>
  </si>
  <si>
    <t>En más del 50 % de los elementos de la evaluación, pero no en todos</t>
  </si>
  <si>
    <t>En persona en la residencia del cuidador</t>
  </si>
  <si>
    <t>En más de ninguno, pero en menos del 50 % de los elementos de la evaluación</t>
  </si>
  <si>
    <t>En persona en otra ubicación</t>
  </si>
  <si>
    <t>En ninguno de los elementos de la evaluación</t>
  </si>
  <si>
    <t>Mediante videollamada virtual en la residencia principal del miembro</t>
  </si>
  <si>
    <t>Mediante videollamada virtual en la residencia del cuidador</t>
  </si>
  <si>
    <t>Otro</t>
  </si>
  <si>
    <t>Nombre legal completo del miembro:</t>
  </si>
  <si>
    <t>Nombre del evaluador:</t>
  </si>
  <si>
    <t>ID de Medicaid del miembro (si no tiene, indicar pendiente):</t>
  </si>
  <si>
    <t>Agencia del evaluador:</t>
  </si>
  <si>
    <t>Fecha de nacimiento del miembro:</t>
  </si>
  <si>
    <t>Teléfono del evaluador:</t>
  </si>
  <si>
    <t>Fecha de la evaluación:</t>
  </si>
  <si>
    <t>Correo electrónico del evaluador:</t>
  </si>
  <si>
    <t>Miembro presente en la evaluación:</t>
  </si>
  <si>
    <t>Información aportada por el miembro:</t>
  </si>
  <si>
    <t>Ubicación de la evaluación:</t>
  </si>
  <si>
    <r>
      <t xml:space="preserve">Información de los informantes — Identifique a todas las personas </t>
    </r>
    <r>
      <rPr>
        <b/>
        <u/>
        <sz val="12"/>
        <color theme="0"/>
        <rFont val="Trebuchet MS"/>
        <family val="2"/>
      </rPr>
      <t xml:space="preserve">distintas del miembro </t>
    </r>
    <r>
      <rPr>
        <b/>
        <sz val="12"/>
        <color theme="0"/>
        <rFont val="Trebuchet MS"/>
        <family val="2"/>
      </rPr>
      <t>que proporcionan información para la ISLA</t>
    </r>
  </si>
  <si>
    <t>Informante 1</t>
  </si>
  <si>
    <t>Informante 2</t>
  </si>
  <si>
    <t>Informante 3</t>
  </si>
  <si>
    <t>Nombre</t>
  </si>
  <si>
    <t>Relación</t>
  </si>
  <si>
    <t>Nombre de la agencia (si corresponde)</t>
  </si>
  <si>
    <t>Número de teléfono</t>
  </si>
  <si>
    <t>Correo electrónico</t>
  </si>
  <si>
    <t>Idioma utilizado para comunicar la información de la evaluación</t>
  </si>
  <si>
    <t>Informante 4</t>
  </si>
  <si>
    <t>Informante 5</t>
  </si>
  <si>
    <t>Informante 6</t>
  </si>
  <si>
    <t>Informante 7</t>
  </si>
  <si>
    <t>Informante 8</t>
  </si>
  <si>
    <t>Informante 9</t>
  </si>
  <si>
    <t>Inglés</t>
  </si>
  <si>
    <t>Español</t>
  </si>
  <si>
    <t>Mandarín</t>
  </si>
  <si>
    <t>Cantonés</t>
  </si>
  <si>
    <t>Alemán</t>
  </si>
  <si>
    <t>Vietnamita</t>
  </si>
  <si>
    <t>Francés</t>
  </si>
  <si>
    <t>Ruso</t>
  </si>
  <si>
    <t>Coreano</t>
  </si>
  <si>
    <t>Cónyuge</t>
  </si>
  <si>
    <t>Padre/Madre o tutor legal</t>
  </si>
  <si>
    <t>Padre/Madre no tutor</t>
  </si>
  <si>
    <t>Pareja/Otro significativo</t>
  </si>
  <si>
    <t>Hijo/a o hijo/a político/a</t>
  </si>
  <si>
    <t>Otro familiar</t>
  </si>
  <si>
    <t>Amigo/a</t>
  </si>
  <si>
    <t>Vecino/a</t>
  </si>
  <si>
    <t>Defensor independiente</t>
  </si>
  <si>
    <t>Instrucciones para el uso de la hoja de cálculo</t>
  </si>
  <si>
    <t>Tras la hoja de portada, esta hoja de cálculo contiene seis pestañas para el ingreso de datos con los siguientes elementos:
-Funcionamiento: necesidades de apoyo relacionadas con las Actividades de la Vida Diaria (AVD) y las Actividades Instrumentales de la Vida Diaria (AIVD).
-Salud: necesidades de atención médica, incluidos tratamientos, terapias y afecciones.
-Psicosocial — Conductas: condiciones conductuales que la persona presenta o no presenta debido a los apoyos e intervenciones existentes y a los mecanismos establecidos para abordar conductas.
-Psicosocial — Otros: otras consideraciones conductuales y de salud mental, incluida la integración comunitaria, el suicidio y las terapias de salud mental.
-Memoria y cognición: presencia de desafíos relacionados con memoria, cognición y comunicación.
-Entorno social y seguridad: consideraciones de seguridad para la vida en la comunidad.
También existe una pestaña final, “Puntuaciones ISLA y nivel de apoyo”, que calcula automáticamente los resultados con base en la información ingresada en la hoja de cálculo. Los evaluadores no deben mostrar ni comentar esta pestaña durante la reunión de evaluación. Las políticas sobre la interpretación, finalización y difusión de esta información se encuentran en la lista de verificación ISLA de la Agencia de Gestión de Casos (CMA). También puede encontrarse información adicional en la guía ISLA Bridge Processes Job Aid.
Todos los elementos de esta hoja de cálculo reflejan los del Colorado Single Assessment (CSA). Esta hoja solo se considera completa cuando todos los campos de respuesta resaltados en amarillo han sido atendidos. Los campos pueden mostrarse u ocultarse según las respuestas ingresadas; por lo tanto, NO complete esta hoja en formato papel. Todos los campos se responden mediante menús desplegables de selección única; algunos pueden venir prellenados y solo requieren modificación si aplican al miembro. Para abrir un menú desplegable, haga clic en la celda que desea responder y seleccione la flecha en el lado derecho de la celda.
Para asistencia con el uso de esta hoja de cálculo, contacte a: sis_sl@state.co.us</t>
  </si>
  <si>
    <t>Funcionamiento</t>
  </si>
  <si>
    <t>Categoría</t>
  </si>
  <si>
    <t>Elemento</t>
  </si>
  <si>
    <t>Respuesta</t>
  </si>
  <si>
    <t>Actividades de la Vida Diaria (AVD)</t>
  </si>
  <si>
    <t>Independiente</t>
  </si>
  <si>
    <t>Sí, requerido durante todas las actividades de movilidad</t>
  </si>
  <si>
    <t>Sí, debido a necesidades de apoyo</t>
  </si>
  <si>
    <t>Sí</t>
  </si>
  <si>
    <t>Movilidad</t>
  </si>
  <si>
    <t>¿El participante camina?</t>
  </si>
  <si>
    <t>¿El participante utiliza bastón o andador para la movilidad?</t>
  </si>
  <si>
    <r>
      <rPr>
        <b/>
        <sz val="12"/>
        <color theme="1"/>
        <rFont val="Trebuchet MS"/>
        <family val="2"/>
      </rPr>
      <t>Caminar 150 pies en interiores:</t>
    </r>
    <r>
      <rPr>
        <sz val="12"/>
        <color theme="1"/>
        <rFont val="Trebuchet MS"/>
        <family val="2"/>
      </rPr>
      <t xml:space="preserve"> Una vez de pie, capacidad para caminar al menos 150 pies en un pasillo o espacio similar. Por ejemplo, un pasillo de supermercado.</t>
    </r>
  </si>
  <si>
    <r>
      <rPr>
        <b/>
        <sz val="12"/>
        <color theme="1"/>
        <rFont val="Trebuchet MS"/>
        <family val="2"/>
      </rPr>
      <t>Caminar 10 pies en interiores:</t>
    </r>
    <r>
      <rPr>
        <sz val="12"/>
        <color theme="1"/>
        <rFont val="Trebuchet MS"/>
        <family val="2"/>
      </rPr>
      <t xml:space="preserve"> Una vez de pie, capacidad para caminar al menos 10 pies en una habitación, pasillo o espacio similar.</t>
    </r>
  </si>
  <si>
    <r>
      <t xml:space="preserve">Codifique el nivel de independencia del participante para caminar </t>
    </r>
    <r>
      <rPr>
        <b/>
        <sz val="12"/>
        <color theme="1"/>
        <rFont val="Trebuchet MS"/>
        <family val="2"/>
      </rPr>
      <t>150 pies FUERA DEL HOGAR.</t>
    </r>
  </si>
  <si>
    <r>
      <t xml:space="preserve">Codifique el nivel de independencia del participante para caminar </t>
    </r>
    <r>
      <rPr>
        <b/>
        <sz val="12"/>
        <color theme="1"/>
        <rFont val="Trebuchet MS"/>
        <family val="2"/>
      </rPr>
      <t>10 pies FUERA DEL HOGAR.</t>
    </r>
  </si>
  <si>
    <r>
      <rPr>
        <b/>
        <sz val="12"/>
        <color theme="1"/>
        <rFont val="Trebuchet MS"/>
        <family val="2"/>
      </rPr>
      <t>Caminar 10 pies en superficies irregulares:</t>
    </r>
    <r>
      <rPr>
        <sz val="12"/>
        <color theme="1"/>
        <rFont val="Trebuchet MS"/>
        <family val="2"/>
      </rPr>
      <t xml:space="preserve"> Capacidad para caminar 10 pies en superficies irregulares o inclinadas, como césped o grava.</t>
    </r>
  </si>
  <si>
    <r>
      <rPr>
        <b/>
        <sz val="12"/>
        <color theme="1"/>
        <rFont val="Trebuchet MS"/>
        <family val="2"/>
      </rPr>
      <t>12 escalones:</t>
    </r>
    <r>
      <rPr>
        <sz val="12"/>
        <color theme="1"/>
        <rFont val="Trebuchet MS"/>
        <family val="2"/>
      </rPr>
      <t xml:space="preserve"> Capacidad para subir y bajar 12 escalones con barandal.</t>
    </r>
  </si>
  <si>
    <r>
      <rPr>
        <b/>
        <sz val="12"/>
        <color theme="1"/>
        <rFont val="Trebuchet MS"/>
        <family val="2"/>
      </rPr>
      <t>1 escalón (bordillo):</t>
    </r>
    <r>
      <rPr>
        <sz val="12"/>
        <color theme="1"/>
        <rFont val="Trebuchet MS"/>
        <family val="2"/>
      </rPr>
      <t xml:space="preserve"> Capacidad para superar un bordillo o subir y bajar un escalón.</t>
    </r>
  </si>
  <si>
    <r>
      <rPr>
        <b/>
        <sz val="12"/>
        <color theme="1"/>
        <rFont val="Trebuchet MS"/>
        <family val="2"/>
      </rPr>
      <t>Silla de ruedas 150 pies:</t>
    </r>
    <r>
      <rPr>
        <sz val="12"/>
        <color theme="1"/>
        <rFont val="Trebuchet MS"/>
        <family val="2"/>
      </rPr>
      <t xml:space="preserve"> Una vez sentado en silla de ruedas/scooter, capacidad para desplazarse al menos 150 pies en un pasillo o espacio similar.</t>
    </r>
  </si>
  <si>
    <r>
      <rPr>
        <b/>
        <sz val="12"/>
        <color theme="1"/>
        <rFont val="Trebuchet MS"/>
        <family val="2"/>
      </rPr>
      <t xml:space="preserve">Silla de ruedas 50 pies con dos giros: </t>
    </r>
    <r>
      <rPr>
        <sz val="12"/>
        <color theme="1"/>
        <rFont val="Trebuchet MS"/>
        <family val="2"/>
      </rPr>
      <t>Una vez sentado en silla de ruedas/scooter, capacidad para desplazarse al menos 50 pies y realizar dos giros.</t>
    </r>
  </si>
  <si>
    <t>Asistencia para preparación o limpieza</t>
  </si>
  <si>
    <t>Supervisión o asistencia mediante contacto</t>
  </si>
  <si>
    <t>Asistencia parcial/moderada</t>
  </si>
  <si>
    <t>Asistencia sustancial/máxima</t>
  </si>
  <si>
    <t>Dependiente</t>
  </si>
  <si>
    <t>Actividad no realizada</t>
  </si>
  <si>
    <t>Actividades no realizadas debido a condición médica a corto plazo o preocupación de seguridad</t>
  </si>
  <si>
    <t>No aplica</t>
  </si>
  <si>
    <t>Transferencias</t>
  </si>
  <si>
    <r>
      <rPr>
        <b/>
        <sz val="12"/>
        <color rgb="FF000000"/>
        <rFont val="Trebuchet MS"/>
        <family val="2"/>
      </rPr>
      <t xml:space="preserve">Rodar hacia izquierda y derecha: </t>
    </r>
    <r>
      <rPr>
        <sz val="12"/>
        <color rgb="FF000000"/>
        <rFont val="Trebuchet MS"/>
        <family val="2"/>
      </rPr>
      <t>Capacidad para rodar desde la posición boca arriba hacia ambos lados y regresar a la posición boca arriba en la cama.</t>
    </r>
  </si>
  <si>
    <r>
      <rPr>
        <b/>
        <sz val="12"/>
        <color rgb="FF000000"/>
        <rFont val="Trebuchet MS"/>
        <family val="2"/>
      </rPr>
      <t>Transferencia cama-silla:</t>
    </r>
    <r>
      <rPr>
        <sz val="12"/>
        <color rgb="FF000000"/>
        <rFont val="Trebuchet MS"/>
        <family val="2"/>
      </rPr>
      <t xml:space="preserve"> Capacidad para transferirse de forma segura entre la cama y una silla.</t>
    </r>
  </si>
  <si>
    <r>
      <rPr>
        <b/>
        <sz val="12"/>
        <color rgb="FF000000"/>
        <rFont val="Trebuchet MS"/>
        <family val="2"/>
      </rPr>
      <t>Sentarse a ponerse de pie:</t>
    </r>
    <r>
      <rPr>
        <sz val="12"/>
        <color rgb="FF000000"/>
        <rFont val="Trebuchet MS"/>
        <family val="2"/>
      </rPr>
      <t xml:space="preserve"> Capacidad para ponerse de pie de forma segura desde una posición sentada en una silla o al borde de la cama.</t>
    </r>
  </si>
  <si>
    <t>Baño e higiene</t>
  </si>
  <si>
    <r>
      <rPr>
        <b/>
        <sz val="12"/>
        <color rgb="FF000000"/>
        <rFont val="Trebuchet MS"/>
        <family val="2"/>
      </rPr>
      <t xml:space="preserve">Bañarse/ducharse: </t>
    </r>
    <r>
      <rPr>
        <sz val="12"/>
        <color rgb="FF000000"/>
        <rFont val="Trebuchet MS"/>
        <family val="2"/>
      </rPr>
      <t>Capacidad para bañarse en ducha o bañera, incluyendo lavar, enjuagar y secarse. No incluye transferencias dentro/fuera de la ducha o bañera.</t>
    </r>
  </si>
  <si>
    <r>
      <rPr>
        <b/>
        <sz val="12"/>
        <color rgb="FF000000"/>
        <rFont val="Trebuchet MS"/>
        <family val="2"/>
      </rPr>
      <t xml:space="preserve">Lavado de la parte superior del cuerpo: </t>
    </r>
    <r>
      <rPr>
        <sz val="12"/>
        <color rgb="FF000000"/>
        <rFont val="Trebuchet MS"/>
        <family val="2"/>
      </rPr>
      <t>Capacidad para lavar, enjuagar y secar cara, manos, pecho y brazos sentado en silla o cama.</t>
    </r>
  </si>
  <si>
    <r>
      <rPr>
        <b/>
        <sz val="12"/>
        <color rgb="FF000000"/>
        <rFont val="Trebuchet MS"/>
        <family val="2"/>
      </rPr>
      <t>Higiene oral:</t>
    </r>
    <r>
      <rPr>
        <sz val="12"/>
        <color rgb="FF000000"/>
        <rFont val="Trebuchet MS"/>
        <family val="2"/>
      </rPr>
      <t xml:space="preserve"> Capacidad para usar elementos adecuados para limpiar los dientes. [Prótesis dentales (si aplica): capacidad para retirar y colocar prótesis y manejar el equipo para remojo y enjuague.]  </t>
    </r>
  </si>
  <si>
    <r>
      <rPr>
        <b/>
        <sz val="12"/>
        <color rgb="FF000000"/>
        <rFont val="Trebuchet MS"/>
        <family val="2"/>
      </rPr>
      <t>Higiene personal:</t>
    </r>
    <r>
      <rPr>
        <sz val="12"/>
        <color rgb="FF000000"/>
        <rFont val="Trebuchet MS"/>
        <family val="2"/>
      </rPr>
      <t xml:space="preserve"> Capacidad para manejar la higiene personal, incluyendo peinarse, afeitarse, maquillarse, cortar uñas, aplicar desodorante y lavar y secar cara y manos. NO incluye bañarse, lavado de la parte superior del cuerpo ni higiene oral.</t>
    </r>
  </si>
  <si>
    <r>
      <rPr>
        <sz val="12"/>
        <rFont val="Trebuchet MS"/>
        <family val="2"/>
      </rPr>
      <t xml:space="preserve">¿El participante presenta </t>
    </r>
    <r>
      <rPr>
        <b/>
        <sz val="12"/>
        <rFont val="Trebuchet MS"/>
        <family val="2"/>
      </rPr>
      <t xml:space="preserve">higiene inusualmente deficiente o descuidada? </t>
    </r>
    <r>
      <rPr>
        <b/>
        <sz val="12"/>
        <color rgb="FFEE0000"/>
        <rFont val="Trebuchet MS"/>
        <family val="2"/>
      </rPr>
      <t>(Este elemento no debe preguntarse al participante y solo debe ser respondido por los evaluadores).</t>
    </r>
  </si>
  <si>
    <r>
      <rPr>
        <b/>
        <sz val="12"/>
        <color rgb="FF000000"/>
        <rFont val="Trebuchet MS"/>
        <family val="2"/>
      </rPr>
      <t xml:space="preserve">Ponerse/quitarse calzado: </t>
    </r>
    <r>
      <rPr>
        <sz val="12"/>
        <color rgb="FF000000"/>
        <rFont val="Trebuchet MS"/>
        <family val="2"/>
      </rPr>
      <t>Capacidad para ponerse y quitarse calcetines y zapatos u otro calzado apropiado para la movilidad segura.</t>
    </r>
  </si>
  <si>
    <t>Vestirse</t>
  </si>
  <si>
    <r>
      <rPr>
        <b/>
        <sz val="12"/>
        <color rgb="FF000000"/>
        <rFont val="Trebuchet MS"/>
        <family val="2"/>
      </rPr>
      <t>Vestirse parte superior:</t>
    </r>
    <r>
      <rPr>
        <sz val="12"/>
        <color rgb="FF000000"/>
        <rFont val="Trebuchet MS"/>
        <family val="2"/>
      </rPr>
      <t xml:space="preserve"> Capacidad para ponerse y quitarse camisa o pijama superior. Incluye abotonar, si aplica.</t>
    </r>
  </si>
  <si>
    <r>
      <rPr>
        <b/>
        <sz val="12"/>
        <color rgb="FF000000"/>
        <rFont val="Trebuchet MS"/>
        <family val="2"/>
      </rPr>
      <t>Vestirse parte inferior:</t>
    </r>
    <r>
      <rPr>
        <sz val="12"/>
        <color rgb="FF000000"/>
        <rFont val="Trebuchet MS"/>
        <family val="2"/>
      </rPr>
      <t xml:space="preserve"> Capacidad para vestirse y desvestirse por debajo de la cintura, incluidos cierres. No incluye calzado.</t>
    </r>
  </si>
  <si>
    <t>Uso del baño</t>
  </si>
  <si>
    <r>
      <rPr>
        <b/>
        <sz val="12"/>
        <color rgb="FF000000"/>
        <rFont val="Trebuchet MS"/>
        <family val="2"/>
      </rPr>
      <t xml:space="preserve">Higiene en el baño: </t>
    </r>
    <r>
      <rPr>
        <sz val="12"/>
        <color rgb="FF000000"/>
        <rFont val="Trebuchet MS"/>
        <family val="2"/>
      </rPr>
      <t xml:space="preserve">Capacidad para mantener higiene perineal/femenina, ajustar la ropa antes y después de usar inodoro, cómoda, chata u orinal. Si maneja ostomía, incluye limpieza del estoma pero no el manejo del equipo.  </t>
    </r>
  </si>
  <si>
    <r>
      <rPr>
        <b/>
        <sz val="12"/>
        <color rgb="FF000000"/>
        <rFont val="Trebuchet MS"/>
        <family val="2"/>
      </rPr>
      <t xml:space="preserve">Transferencia al inodoro: </t>
    </r>
    <r>
      <rPr>
        <sz val="12"/>
        <color rgb="FF000000"/>
        <rFont val="Trebuchet MS"/>
        <family val="2"/>
      </rPr>
      <t>Capacidad para sentarse y levantarse del inodoro o cómoda de forma segura.</t>
    </r>
  </si>
  <si>
    <r>
      <rPr>
        <b/>
        <sz val="12"/>
        <color rgb="FF000000"/>
        <rFont val="Trebuchet MS"/>
        <family val="2"/>
      </rPr>
      <t>Cuidado menstrual:</t>
    </r>
    <r>
      <rPr>
        <sz val="12"/>
        <color rgb="FF000000"/>
        <rFont val="Trebuchet MS"/>
        <family val="2"/>
      </rPr>
      <t xml:space="preserve"> Capacidad de uso de tampones, toallas sanitarias u otros productos; lavado de manos tras el cambio; cambio según sea necesario para evitar filtraciones; eliminación adecuada de los productos.</t>
    </r>
  </si>
  <si>
    <r>
      <t xml:space="preserve">¿El participante requiere asistencia para </t>
    </r>
    <r>
      <rPr>
        <b/>
        <sz val="12"/>
        <color theme="1"/>
        <rFont val="Trebuchet MS"/>
        <family val="2"/>
      </rPr>
      <t xml:space="preserve">manejar equipo relacionado con incontinencia urinaria </t>
    </r>
    <r>
      <rPr>
        <sz val="12"/>
        <color theme="1"/>
        <rFont val="Trebuchet MS"/>
        <family val="2"/>
      </rPr>
      <t>(por ejemplo, orinal, chata, catéter permanente, cateterización intermitente, absorbentes/ropa interior)?</t>
    </r>
  </si>
  <si>
    <r>
      <t>¿Se utiliza actualmente un</t>
    </r>
    <r>
      <rPr>
        <b/>
        <sz val="12"/>
        <color theme="1"/>
        <rFont val="Trebuchet MS"/>
        <family val="2"/>
      </rPr>
      <t xml:space="preserve"> programa vesical </t>
    </r>
    <r>
      <rPr>
        <sz val="12"/>
        <color theme="1"/>
        <rFont val="Trebuchet MS"/>
        <family val="2"/>
      </rPr>
      <t xml:space="preserve">(por ejemplo, horario programado para ir al baño o micción guiada) para </t>
    </r>
    <r>
      <rPr>
        <b/>
        <sz val="12"/>
        <color theme="1"/>
        <rFont val="Trebuchet MS"/>
        <family val="2"/>
      </rPr>
      <t>manejar la continencia urinaria del participante?</t>
    </r>
  </si>
  <si>
    <r>
      <t xml:space="preserve">¿El participante requiere asistencia para </t>
    </r>
    <r>
      <rPr>
        <b/>
        <sz val="12"/>
        <color theme="1"/>
        <rFont val="Trebuchet MS"/>
        <family val="2"/>
      </rPr>
      <t>manejar equipo relacionado con incontinencia fecal</t>
    </r>
    <r>
      <rPr>
        <sz val="12"/>
        <color theme="1"/>
        <rFont val="Trebuchet MS"/>
        <family val="2"/>
      </rPr>
      <t xml:space="preserve"> (por ejemplo, ostomía, absorbentes/ropa interior)?</t>
    </r>
  </si>
  <si>
    <r>
      <t xml:space="preserve">¿Se utiliza actualmente un </t>
    </r>
    <r>
      <rPr>
        <b/>
        <sz val="12"/>
        <color theme="1"/>
        <rFont val="Trebuchet MS"/>
        <family val="2"/>
      </rPr>
      <t xml:space="preserve">programa intestinal </t>
    </r>
    <r>
      <rPr>
        <sz val="12"/>
        <color theme="1"/>
        <rFont val="Trebuchet MS"/>
        <family val="2"/>
      </rPr>
      <t xml:space="preserve">para </t>
    </r>
    <r>
      <rPr>
        <b/>
        <sz val="12"/>
        <color theme="1"/>
        <rFont val="Trebuchet MS"/>
        <family val="2"/>
      </rPr>
      <t>manejar la continencia fecal del participante</t>
    </r>
    <r>
      <rPr>
        <sz val="12"/>
        <color theme="1"/>
        <rFont val="Trebuchet MS"/>
        <family val="2"/>
      </rPr>
      <t xml:space="preserve"> (por ejemplo, micción guiada, horario programado para ir al baño, administración regular de supositorios)?</t>
    </r>
  </si>
  <si>
    <t>No, pero se prevé que caminará en el futuro</t>
  </si>
  <si>
    <t>Sí, pero se utiliza de forma intermitente y no es necesario para todas las actividades de movilidad</t>
  </si>
  <si>
    <t>Sí, no debido a necesidades de apoyo</t>
  </si>
  <si>
    <t>No, y no se prevé que camine</t>
  </si>
  <si>
    <t>N/A — No utiliza equipo</t>
  </si>
  <si>
    <t>Desplazamiento en silla de ruedas 150 pies: Una vez sentado en silla de ruedas/scooter, capacidad para desplazarse al menos 150 pies en un pasillo o espacio similar.</t>
  </si>
  <si>
    <t>Desplazamiento 50 pies con dos giros: Una vez sentado en silla de ruedas/scooter, capacidad para desplazarse al menos 50 pies y realizar dos giros.</t>
  </si>
  <si>
    <t>Alimentación</t>
  </si>
  <si>
    <r>
      <rPr>
        <b/>
        <sz val="12"/>
        <color rgb="FF000000"/>
        <rFont val="Trebuchet MS"/>
        <family val="2"/>
      </rPr>
      <t xml:space="preserve">Alimentación: </t>
    </r>
    <r>
      <rPr>
        <sz val="12"/>
        <color rgb="FF000000"/>
        <rFont val="Trebuchet MS"/>
        <family val="2"/>
      </rPr>
      <t>Capacidad para utilizar utensilios adecuados para llevar la comida a la boca y tragar una vez que la comida se presenta en mesa/bandeja. Incluye consistencia de alimentos modificada.</t>
    </r>
  </si>
  <si>
    <r>
      <rPr>
        <b/>
        <sz val="12"/>
        <color rgb="FF000000"/>
        <rFont val="Trebuchet MS"/>
        <family val="2"/>
      </rPr>
      <t>Cortar alimentos:</t>
    </r>
    <r>
      <rPr>
        <sz val="12"/>
        <color rgb="FF000000"/>
        <rFont val="Trebuchet MS"/>
        <family val="2"/>
      </rPr>
      <t xml:space="preserve"> Capacidad para usar utensilios adecuados para cortar la comida una vez presentada en mesa/bandeja.</t>
    </r>
  </si>
  <si>
    <r>
      <rPr>
        <b/>
        <sz val="12"/>
        <color rgb="FF000000"/>
        <rFont val="Trebuchet MS"/>
        <family val="2"/>
      </rPr>
      <t>Alimentación por sonda:</t>
    </r>
    <r>
      <rPr>
        <sz val="12"/>
        <color rgb="FF000000"/>
        <rFont val="Trebuchet MS"/>
        <family val="2"/>
      </rPr>
      <t xml:space="preserve"> Capacidad para manejar todo el equipo/suministros relacionados con la obtención de nutrición.</t>
    </r>
  </si>
  <si>
    <r>
      <t xml:space="preserve">¿El participante necesita una </t>
    </r>
    <r>
      <rPr>
        <b/>
        <sz val="12"/>
        <color theme="1"/>
        <rFont val="Trebuchet MS"/>
        <family val="2"/>
      </rPr>
      <t>dieta modificada debido a riesgo de atragantamiento o aspiración?</t>
    </r>
  </si>
  <si>
    <r>
      <t>¿El participante presenta</t>
    </r>
    <r>
      <rPr>
        <b/>
        <sz val="12"/>
        <color theme="1"/>
        <rFont val="Trebuchet MS"/>
        <family val="2"/>
      </rPr>
      <t xml:space="preserve"> condiciones/diagnósticos, conductas o síntomas que puedan causar atragantamiento o aspiración?</t>
    </r>
  </si>
  <si>
    <t>Actividades Instrumentales de la Vida Diaria (AIVD)</t>
  </si>
  <si>
    <t>Preparación de comidas</t>
  </si>
  <si>
    <r>
      <t xml:space="preserve">Preparar una comida fría ligera: </t>
    </r>
    <r>
      <rPr>
        <sz val="12"/>
        <color rgb="FF000000"/>
        <rFont val="Trebuchet MS"/>
        <family val="2"/>
      </rPr>
      <t>Capacidad para planificar y preparar todos los aspectos de una comida fría ligera, como un tazón de cereal, un sándwich y una bebida fría.</t>
    </r>
  </si>
  <si>
    <r>
      <rPr>
        <b/>
        <sz val="12"/>
        <color rgb="FF000000"/>
        <rFont val="Trebuchet MS"/>
        <family val="2"/>
      </rPr>
      <t xml:space="preserve">Preparar una comida caliente ligera: </t>
    </r>
    <r>
      <rPr>
        <sz val="12"/>
        <color rgb="FF000000"/>
        <rFont val="Trebuchet MS"/>
        <family val="2"/>
      </rPr>
      <t>Capacidad para planificar y preparar todos los aspectos de una comida caliente ligera, como calentar una sopa o recalentar una comida preparada.</t>
    </r>
  </si>
  <si>
    <t>Limpieza y lavandería</t>
  </si>
  <si>
    <r>
      <rPr>
        <b/>
        <sz val="12"/>
        <color rgb="FF000000"/>
        <rFont val="Trebuchet MS"/>
        <family val="2"/>
      </rPr>
      <t>Tareas domésticas ligeras diarias:</t>
    </r>
    <r>
      <rPr>
        <sz val="12"/>
        <color rgb="FF000000"/>
        <rFont val="Trebuchet MS"/>
        <family val="2"/>
      </rPr>
      <t xml:space="preserve"> Capacidad para completar tareas domésticas ligeras para mantener un entorno seguro en el hogar, de modo que el participante no esté en riesgo de daño. Ejemplos: limpiar superficies o lavar platos. EXCLUYE lavar ropa.</t>
    </r>
  </si>
  <si>
    <r>
      <rPr>
        <b/>
        <sz val="12"/>
        <color theme="1"/>
        <rFont val="Trebuchet MS"/>
        <family val="2"/>
      </rPr>
      <t>Tareas domésticas periódicas más pesadas:</t>
    </r>
    <r>
      <rPr>
        <sz val="12"/>
        <color theme="1"/>
        <rFont val="Trebuchet MS"/>
        <family val="2"/>
      </rPr>
      <t xml:space="preserve"> Capacidad para completar tareas domésticas más exigentes para mantener un entorno seguro de modo que el participante no esté en riesgo de daño. Ejemplos: aspirar y limpiar el baño. EXCLUYE lavar ropa.</t>
    </r>
  </si>
  <si>
    <r>
      <rPr>
        <b/>
        <sz val="12"/>
        <color rgb="FF000000"/>
        <rFont val="Trebuchet MS"/>
        <family val="2"/>
      </rPr>
      <t xml:space="preserve">Lavandería: </t>
    </r>
    <r>
      <rPr>
        <sz val="12"/>
        <color rgb="FF000000"/>
        <rFont val="Trebuchet MS"/>
        <family val="2"/>
      </rPr>
      <t>Capacidad para lavar, secar y doblar ropa, incluyendo desplazarse hacia y desde el área de lavado y transportar la cesta.</t>
    </r>
  </si>
  <si>
    <t>Teléfono y tecnología</t>
  </si>
  <si>
    <r>
      <rPr>
        <b/>
        <sz val="12"/>
        <color rgb="FF000000"/>
        <rFont val="Trebuchet MS"/>
        <family val="2"/>
      </rPr>
      <t xml:space="preserve">Teléfono - responder llamadas: </t>
    </r>
    <r>
      <rPr>
        <sz val="12"/>
        <color rgb="FF000000"/>
        <rFont val="Trebuchet MS"/>
        <family val="2"/>
      </rPr>
      <t xml:space="preserve">Capacidad para responder llamadas de la manera habitual del participante y mantener la llamada durante 1 minuto o más. No incluye llegar hasta el teléfono. </t>
    </r>
  </si>
  <si>
    <r>
      <rPr>
        <b/>
        <sz val="12"/>
        <color rgb="FF000000"/>
        <rFont val="Trebuchet MS"/>
        <family val="2"/>
      </rPr>
      <t xml:space="preserve">Teléfono - realizar llamadas: </t>
    </r>
    <r>
      <rPr>
        <sz val="12"/>
        <color rgb="FF000000"/>
        <rFont val="Trebuchet MS"/>
        <family val="2"/>
      </rPr>
      <t>Capacidad para realizar llamadas de la manera habitual del participante y mantener la llamada durante 1 minuto o más. No incluye llegar hasta el teléfono.</t>
    </r>
  </si>
  <si>
    <r>
      <rPr>
        <b/>
        <sz val="12"/>
        <color rgb="FF000000"/>
        <rFont val="Trebuchet MS"/>
        <family val="2"/>
      </rPr>
      <t xml:space="preserve">Mensajería de texto: </t>
    </r>
    <r>
      <rPr>
        <sz val="12"/>
        <color rgb="FF000000"/>
        <rFont val="Trebuchet MS"/>
        <family val="2"/>
      </rPr>
      <t>Capacidad para desbloquear un teléfono móvil, abrir, leer, crear y responder mensajes de texto.</t>
    </r>
  </si>
  <si>
    <r>
      <rPr>
        <b/>
        <sz val="12"/>
        <color rgb="FF000000"/>
        <rFont val="Trebuchet MS"/>
        <family val="2"/>
      </rPr>
      <t xml:space="preserve">Gestión y uso de tecnología: </t>
    </r>
    <r>
      <rPr>
        <sz val="12"/>
        <color rgb="FF000000"/>
        <rFont val="Trebuchet MS"/>
        <family val="2"/>
      </rPr>
      <t>Capacidad para usar y gestionar tecnología, incluidos computadores y tabletas. Incluye acceso a Internet.</t>
    </r>
  </si>
  <si>
    <t>Compras y finanzas</t>
  </si>
  <si>
    <r>
      <rPr>
        <b/>
        <sz val="12"/>
        <color theme="1"/>
        <rFont val="Trebuchet MS"/>
        <family val="2"/>
      </rPr>
      <t xml:space="preserve">Compras ligeras: </t>
    </r>
    <r>
      <rPr>
        <sz val="12"/>
        <color theme="1"/>
        <rFont val="Trebuchet MS"/>
        <family val="2"/>
      </rPr>
      <t>Una vez en la tienda, puede localizar y seleccionar hasta cinco artículos necesarios, llevarlos a caja y completar la compra.</t>
    </r>
  </si>
  <si>
    <r>
      <rPr>
        <b/>
        <sz val="12"/>
        <color rgb="FF000000"/>
        <rFont val="Trebuchet MS"/>
        <family val="2"/>
      </rPr>
      <t xml:space="preserve">Gestión financiera básica: </t>
    </r>
    <r>
      <rPr>
        <sz val="12"/>
        <color rgb="FF000000"/>
        <rFont val="Trebuchet MS"/>
        <family val="2"/>
      </rPr>
      <t>Capacidad para realizar transacciones financieras como contar monedas, verificar el cambio en una compra, emitir un cheque y/o usar tarjeta débito o crédito.</t>
    </r>
  </si>
  <si>
    <t>Transporte</t>
  </si>
  <si>
    <r>
      <t xml:space="preserve">El participante utiliza lo siguiente para transporte </t>
    </r>
    <r>
      <rPr>
        <b/>
        <sz val="12"/>
        <color rgb="FFFF0000"/>
        <rFont val="Trebuchet MS"/>
        <family val="2"/>
      </rPr>
      <t>(seleccione todo lo que corresponda):</t>
    </r>
  </si>
  <si>
    <t>Conduce por sí mismo</t>
  </si>
  <si>
    <t>Transporte público</t>
  </si>
  <si>
    <t>Transporte proporcionado por otros</t>
  </si>
  <si>
    <t>Ninguno</t>
  </si>
  <si>
    <r>
      <rPr>
        <b/>
        <sz val="12"/>
        <color rgb="FF000000"/>
        <rFont val="Trebuchet MS"/>
        <family val="2"/>
      </rPr>
      <t>Conducir:</t>
    </r>
    <r>
      <rPr>
        <sz val="12"/>
        <color rgb="FF000000"/>
        <rFont val="Trebuchet MS"/>
        <family val="2"/>
      </rPr>
      <t xml:space="preserve"> Capacidad para acceder y manejar el vehículo personal del participante (automóvil o furgoneta).</t>
    </r>
  </si>
  <si>
    <r>
      <rPr>
        <b/>
        <sz val="12"/>
        <color rgb="FF000000"/>
        <rFont val="Trebuchet MS"/>
        <family val="2"/>
      </rPr>
      <t>Transporte público:</t>
    </r>
    <r>
      <rPr>
        <sz val="12"/>
        <color rgb="FF000000"/>
        <rFont val="Trebuchet MS"/>
        <family val="2"/>
      </rPr>
      <t xml:space="preserve"> Incluye desplazarse por el sistema de transporte público y pagar tarifas. Incluye autobuses y tren ligero.</t>
    </r>
  </si>
  <si>
    <r>
      <rPr>
        <b/>
        <sz val="12"/>
        <color rgb="FF000000"/>
        <rFont val="Trebuchet MS"/>
        <family val="2"/>
      </rPr>
      <t xml:space="preserve">Organiza transporte proporcionado por otros: </t>
    </r>
    <r>
      <rPr>
        <sz val="12"/>
        <color rgb="FF000000"/>
        <rFont val="Trebuchet MS"/>
        <family val="2"/>
      </rPr>
      <t>Capacidad para reconocer cuándo se necesita transporte, coordinar y programar con otras personas y desplazarse hacia y desde el vehículo. Incluye paratránsito, taxis programados, servicios de transporte compartido como Uber o Lyft y transporte proporcionado por familiares u otras personas.</t>
    </r>
  </si>
  <si>
    <t>Manejo de medicamentos</t>
  </si>
  <si>
    <r>
      <t xml:space="preserve">Indique los tipos de medicamentos que el participante toma actualmente </t>
    </r>
    <r>
      <rPr>
        <b/>
        <sz val="12"/>
        <color rgb="FFFF0000"/>
        <rFont val="Trebuchet MS"/>
        <family val="2"/>
      </rPr>
      <t>(seleccione todo lo que corresponda)</t>
    </r>
  </si>
  <si>
    <t>Medicamentos orales</t>
  </si>
  <si>
    <t>Medicamentos inhalados/en aerosol</t>
  </si>
  <si>
    <t>Medicamentos inyectables (subcutáneos, intradérmicos e intramusculares)</t>
  </si>
  <si>
    <t>Medicamentos intravenosos (incluye administración IV directa/inyección e infusión)</t>
  </si>
  <si>
    <t>Otros tipos de medicamentos</t>
  </si>
  <si>
    <t xml:space="preserve">Ninguno </t>
  </si>
  <si>
    <r>
      <rPr>
        <b/>
        <sz val="12"/>
        <color theme="1"/>
        <rFont val="Trebuchet MS"/>
        <family val="2"/>
      </rPr>
      <t>Manejo de medicamentos - vía oral</t>
    </r>
    <r>
      <rPr>
        <sz val="12"/>
        <color theme="1"/>
        <rFont val="Trebuchet MS"/>
        <family val="2"/>
      </rPr>
      <t>: Capacidad para preparar y tomar todos los medicamentos orales prescritos de forma segura y confiable, incluyendo la administración de la dosis correcta en los intervalos adecuados.</t>
    </r>
  </si>
  <si>
    <r>
      <rPr>
        <b/>
        <sz val="12"/>
        <color theme="1"/>
        <rFont val="Trebuchet MS"/>
        <family val="2"/>
      </rPr>
      <t>Manejo de medicamentos - inhalados/en aerosol:</t>
    </r>
    <r>
      <rPr>
        <sz val="12"/>
        <color theme="1"/>
        <rFont val="Trebuchet MS"/>
        <family val="2"/>
      </rPr>
      <t xml:space="preserve"> Capacidad para preparar y tomar medicamentos inhalados prescritos de forma segura y confiable, incluyendo dosis correcta en los intervalos adecuados.</t>
    </r>
  </si>
  <si>
    <r>
      <rPr>
        <b/>
        <sz val="12"/>
        <color theme="1"/>
        <rFont val="Trebuchet MS"/>
        <family val="2"/>
      </rPr>
      <t>Manejo de medicamentos - inyectables:</t>
    </r>
    <r>
      <rPr>
        <sz val="12"/>
        <color theme="1"/>
        <rFont val="Trebuchet MS"/>
        <family val="2"/>
      </rPr>
      <t xml:space="preserve"> Capacidad para preparar y administrar medicamentos inyectables prescritos de forma segura y confiable, incluyendo dosis correcta en los intervalos adecuados.</t>
    </r>
  </si>
  <si>
    <r>
      <rPr>
        <b/>
        <sz val="12"/>
        <color theme="1"/>
        <rFont val="Trebuchet MS"/>
        <family val="2"/>
      </rPr>
      <t xml:space="preserve">Manejo de medicamentos - intravenosos: </t>
    </r>
    <r>
      <rPr>
        <sz val="12"/>
        <color theme="1"/>
        <rFont val="Trebuchet MS"/>
        <family val="2"/>
      </rPr>
      <t>Capacidad para preparar y administrar medicamentos intravenosos prescritos de forma segura y confiable, incluyendo dosis correcta en los intervalos adecuados.</t>
    </r>
  </si>
  <si>
    <r>
      <rPr>
        <b/>
        <sz val="12"/>
        <color theme="1"/>
        <rFont val="Trebuchet MS"/>
        <family val="2"/>
      </rPr>
      <t xml:space="preserve">Manejo de medicamentos - otros tipos: </t>
    </r>
    <r>
      <rPr>
        <sz val="12"/>
        <color theme="1"/>
        <rFont val="Trebuchet MS"/>
        <family val="2"/>
      </rPr>
      <t>Capacidad para preparar y tomar otros medicamentos prescritos de forma segura y confiable, incluyendo dosis correcta en los intervalos adecuados.</t>
    </r>
  </si>
  <si>
    <t>Notas, comentarios e información adicional: Funcionamiento</t>
  </si>
  <si>
    <t>Salud</t>
  </si>
  <si>
    <t>Recibe</t>
  </si>
  <si>
    <t>Realizado/Gestionado por</t>
  </si>
  <si>
    <t>Frecuencia</t>
  </si>
  <si>
    <t>Tratamientos y monitoreo (seleccione todo lo que corresponda)</t>
  </si>
  <si>
    <t>Tratamiento con CPAP/apnea del sueño</t>
  </si>
  <si>
    <t>Tratamiento con nebulizador</t>
  </si>
  <si>
    <t>Concentrador de oxígeno</t>
  </si>
  <si>
    <t>Drenaje postural</t>
  </si>
  <si>
    <t>Fisioterapia respiratoria torácica (Chest PT)</t>
  </si>
  <si>
    <t>Estimulación oral o posicionamiento mandibular</t>
  </si>
  <si>
    <t>Tratamientos de aspiración de secreciones</t>
  </si>
  <si>
    <t>Sonda nasogástrica (NG), sonda de gastrostomía (GT), sonda de yeyunostomía (JT): cuidados y/o administración de medicamentos</t>
  </si>
  <si>
    <t>Manejo de salud gastrointestinal (GI)</t>
  </si>
  <si>
    <t>Colostomía o ileostomía</t>
  </si>
  <si>
    <t>Cambios de catéter</t>
  </si>
  <si>
    <t>Programa de cambios de posición/reposicionamiento</t>
  </si>
  <si>
    <t>Tratamiento de cuidado de heridas</t>
  </si>
  <si>
    <t>Protocolo de protección frente a enfermedades infecciosas por compromiso del sistema inmunitario</t>
  </si>
  <si>
    <t>Monitoreo de convulsiones</t>
  </si>
  <si>
    <t>Hemodiálisis o diálisis peritoneal</t>
  </si>
  <si>
    <t>Ninguno aplica</t>
  </si>
  <si>
    <t>Diagnósticos (seleccione todo lo que corresponda)</t>
  </si>
  <si>
    <t>Artritis</t>
  </si>
  <si>
    <t>Alergias</t>
  </si>
  <si>
    <t>Condiciones que requieren manejo especializado de salud oral</t>
  </si>
  <si>
    <t>Hipertensión</t>
  </si>
  <si>
    <t>Hipotensión</t>
  </si>
  <si>
    <t>Otras condiciones médicas excepcionales. Especificar abajo:</t>
  </si>
  <si>
    <t>Terapias (seleccione todo lo que corresponda)</t>
  </si>
  <si>
    <t>Hipoterapia / terapia asistida con caballos</t>
  </si>
  <si>
    <t>Terapia de masaje</t>
  </si>
  <si>
    <t>Terapia musical</t>
  </si>
  <si>
    <t>Terapias alternativas/integrativas (p. ej., acupuntura, punción seca, ventosas)</t>
  </si>
  <si>
    <t>Terapia respiratoria</t>
  </si>
  <si>
    <t>Terapia del habla y lenguaje</t>
  </si>
  <si>
    <t>Terapia ocupacional</t>
  </si>
  <si>
    <t>Fisioterapia</t>
  </si>
  <si>
    <t>Ejercicios de rango de movimiento</t>
  </si>
  <si>
    <t>Manejo del dolor</t>
  </si>
  <si>
    <t>Notas, comentarios e información adicional: Salud</t>
  </si>
  <si>
    <t>Desconocido</t>
  </si>
  <si>
    <t>Cuidador</t>
  </si>
  <si>
    <t>Menos de una vez al mes hasta una vez al mes</t>
  </si>
  <si>
    <t>Enfermero/a</t>
  </si>
  <si>
    <t>Más de una vez al mes y hasta semanal</t>
  </si>
  <si>
    <t xml:space="preserve">Padre/Madre </t>
  </si>
  <si>
    <t>Más de una vez por semana y hasta diario</t>
  </si>
  <si>
    <t>Sí mismo/a</t>
  </si>
  <si>
    <t>2 o más veces al día (al menos 5 días por semana)</t>
  </si>
  <si>
    <t>Profesional de la salud pertinente</t>
  </si>
  <si>
    <t>Actualmente requiere intervención y/o presenta síntomas</t>
  </si>
  <si>
    <t>Tipo de intervención y frecuencia</t>
  </si>
  <si>
    <t>Indicación verbal (cueing)</t>
  </si>
  <si>
    <t>Indicaciones físicas</t>
  </si>
  <si>
    <t>Intervención planificada</t>
  </si>
  <si>
    <t>Medicamentos para manejar conductas</t>
  </si>
  <si>
    <t>Ninguno y se requiere intervención</t>
  </si>
  <si>
    <r>
      <rPr>
        <b/>
        <sz val="12"/>
        <color theme="1"/>
        <rFont val="Trebuchet MS"/>
        <family val="2"/>
      </rPr>
      <t xml:space="preserve">Agresividad física o conducta combativa: </t>
    </r>
    <r>
      <rPr>
        <sz val="12"/>
        <color theme="1"/>
        <rFont val="Trebuchet MS"/>
        <family val="2"/>
      </rPr>
      <t>El participante presenta síntomas conductuales físicos dirigidos hacia otras personas (p. ej., golpear, patear, empujar, lanzar objetos, escupir).</t>
    </r>
  </si>
  <si>
    <r>
      <rPr>
        <b/>
        <sz val="12"/>
        <color theme="1"/>
        <rFont val="Trebuchet MS"/>
        <family val="2"/>
      </rPr>
      <t xml:space="preserve">Agresividad verbal hacia otros: </t>
    </r>
    <r>
      <rPr>
        <sz val="12"/>
        <color theme="1"/>
        <rFont val="Trebuchet MS"/>
        <family val="2"/>
      </rPr>
      <t>El participante presenta síntomas conductuales verbales dirigidos hacia otras personas (p. ej., gritar, amenazar, insultar, lenguaje obsceno excesivo, referencias sexuales).</t>
    </r>
  </si>
  <si>
    <r>
      <rPr>
        <b/>
        <sz val="12"/>
        <color theme="1"/>
        <rFont val="Trebuchet MS"/>
        <family val="2"/>
      </rPr>
      <t xml:space="preserve">Conductas autolesivas: </t>
    </r>
    <r>
      <rPr>
        <sz val="12"/>
        <color theme="1"/>
        <rFont val="Trebuchet MS"/>
        <family val="2"/>
      </rPr>
      <t>El participante presenta síntomas conductuales disruptivos o peligrosos no dirigidos a otros, incluidas conductas autolesivas (p. ej., golpearse o rascarse, intentar retirar vías intravenosas).</t>
    </r>
  </si>
  <si>
    <r>
      <rPr>
        <b/>
        <sz val="12"/>
        <color theme="1"/>
        <rFont val="Trebuchet MS"/>
        <family val="2"/>
      </rPr>
      <t xml:space="preserve">Destrucción de propiedad: </t>
    </r>
    <r>
      <rPr>
        <sz val="12"/>
        <color theme="1"/>
        <rFont val="Trebuchet MS"/>
        <family val="2"/>
      </rPr>
      <t xml:space="preserve">El participante presenta conductas (o las presentaría sin intervención) destinadas a desarmar, dañar o destruir intencionalmente bienes públicos o privados. </t>
    </r>
  </si>
  <si>
    <r>
      <rPr>
        <b/>
        <sz val="12"/>
        <color theme="1"/>
        <rFont val="Trebuchet MS"/>
        <family val="2"/>
      </rPr>
      <t xml:space="preserve">Acoso o intimidación a otros: </t>
    </r>
    <r>
      <rPr>
        <sz val="12"/>
        <color theme="1"/>
        <rFont val="Trebuchet MS"/>
        <family val="2"/>
      </rPr>
      <t>Uso de fuerza, amenaza o coerción para abusar, intimidar o dominar agresivamente a otras personas.</t>
    </r>
  </si>
  <si>
    <r>
      <rPr>
        <b/>
        <sz val="12"/>
        <color theme="1"/>
        <rFont val="Trebuchet MS"/>
        <family val="2"/>
      </rPr>
      <t xml:space="preserve">Conductas socialmente inaceptables: </t>
    </r>
    <r>
      <rPr>
        <sz val="12"/>
        <color theme="1"/>
        <rFont val="Trebuchet MS"/>
        <family val="2"/>
      </rPr>
      <t>El participante se expresa (o lo haría sin intervención) de manera inapropiada o inaceptable. Incluye conductas disruptivas, infantiles o socialmente inapropiadas (p. ej., comentarios sexuales inapropiados, desvestirse, untar o lanzar comida o heces).</t>
    </r>
  </si>
  <si>
    <r>
      <rPr>
        <b/>
        <sz val="12"/>
        <color theme="1"/>
        <rFont val="Trebuchet MS"/>
        <family val="2"/>
      </rPr>
      <t xml:space="preserve">Provocar incendios o preocupación excesiva por el fuego: </t>
    </r>
    <r>
      <rPr>
        <sz val="12"/>
        <color theme="1"/>
        <rFont val="Trebuchet MS"/>
        <family val="2"/>
      </rPr>
      <t>El participante ha provocado incendios (o lo haría sin intervención) o presenta fascinación excesiva por el fuego.</t>
    </r>
  </si>
  <si>
    <r>
      <rPr>
        <b/>
        <sz val="12"/>
        <color theme="1"/>
        <rFont val="Trebuchet MS"/>
        <family val="2"/>
      </rPr>
      <t xml:space="preserve">Conductas perjudiciales hacia animales: </t>
    </r>
    <r>
      <rPr>
        <sz val="12"/>
        <color theme="1"/>
        <rFont val="Trebuchet MS"/>
        <family val="2"/>
      </rPr>
      <t>El participante presenta (o presentaría sin intervención) conductas que podrían causar daño a un animal.</t>
    </r>
  </si>
  <si>
    <r>
      <rPr>
        <b/>
        <sz val="12"/>
        <color theme="1"/>
        <rFont val="Trebuchet MS"/>
        <family val="2"/>
      </rPr>
      <t xml:space="preserve">Rechazo de AVD/AIVD y/o atención médica: </t>
    </r>
    <r>
      <rPr>
        <sz val="12"/>
        <color theme="1"/>
        <rFont val="Trebuchet MS"/>
        <family val="2"/>
      </rPr>
      <t>El participante se resiste a la asistencia requerida (p. ej., apoyo en AVD o medicamentos).</t>
    </r>
  </si>
  <si>
    <r>
      <rPr>
        <b/>
        <sz val="12"/>
        <color theme="1"/>
        <rFont val="Trebuchet MS"/>
        <family val="2"/>
      </rPr>
      <t xml:space="preserve">Pica (ingesta de sustancias no nutritivas): </t>
    </r>
    <r>
      <rPr>
        <sz val="12"/>
        <color theme="1"/>
        <rFont val="Trebuchet MS"/>
        <family val="2"/>
      </rPr>
      <t>El participante ingiere (o lo haría sin intervención) objetos no alimentarios (p. ej., detergente líquido, monedas, clips, cigarrillos).</t>
    </r>
  </si>
  <si>
    <t>Psicosocial — Conductas</t>
  </si>
  <si>
    <r>
      <rPr>
        <b/>
        <sz val="12"/>
        <color theme="1"/>
        <rFont val="Trebuchet MS"/>
        <family val="2"/>
      </rPr>
      <t xml:space="preserve">Agitación: </t>
    </r>
    <r>
      <rPr>
        <sz val="12"/>
        <color theme="1"/>
        <rFont val="Trebuchet MS"/>
        <family val="2"/>
      </rPr>
      <t>El participante tiene tendencia (o la tendría sin intervención) a alterarse o volverse violento de forma repentina o rápida.</t>
    </r>
  </si>
  <si>
    <r>
      <rPr>
        <b/>
        <sz val="12"/>
        <color theme="1"/>
        <rFont val="Trebuchet MS"/>
        <family val="2"/>
      </rPr>
      <t xml:space="preserve">Impulsividad: </t>
    </r>
    <r>
      <rPr>
        <sz val="12"/>
        <color theme="1"/>
        <rFont val="Trebuchet MS"/>
        <family val="2"/>
      </rPr>
      <t>El participante tiene tendencia (o la tendría sin intervención) a tomar decisiones o realizar acciones repentinas o espontáneas.</t>
    </r>
  </si>
  <si>
    <r>
      <rPr>
        <b/>
        <sz val="12"/>
        <color theme="1"/>
        <rFont val="Trebuchet MS"/>
        <family val="2"/>
      </rPr>
      <t>Ansiedad</t>
    </r>
    <r>
      <rPr>
        <sz val="12"/>
        <color theme="1"/>
        <rFont val="Trebuchet MS"/>
        <family val="2"/>
      </rPr>
      <t>: El participante experimenta sentimientos de ansiedad (p. ej., preocupación o tensión), a menudo irreales o desproporcionados a la situación. Signos físicos comunes incluyen taquicardia, sudoración, mareo, náuseas y respiración acelerada.</t>
    </r>
  </si>
  <si>
    <r>
      <rPr>
        <b/>
        <sz val="12"/>
        <color theme="1"/>
        <rFont val="Trebuchet MS"/>
        <family val="2"/>
      </rPr>
      <t>Retraimiento</t>
    </r>
    <r>
      <rPr>
        <sz val="12"/>
        <color theme="1"/>
        <rFont val="Trebuchet MS"/>
        <family val="2"/>
      </rPr>
      <t>: El participante tiene tendencia (o la tendría sin intervención) a retirarse, aislarse o evitar conversación, interacción o actividades.</t>
    </r>
  </si>
  <si>
    <r>
      <rPr>
        <b/>
        <sz val="12"/>
        <color theme="1"/>
        <rFont val="Trebuchet MS"/>
        <family val="2"/>
      </rPr>
      <t xml:space="preserve">Dificultades para regular las emociones: </t>
    </r>
    <r>
      <rPr>
        <sz val="12"/>
        <color theme="1"/>
        <rFont val="Trebuchet MS"/>
        <family val="2"/>
      </rPr>
      <t>El participante presenta (o presentaría sin intervención) reacciones emocionales atípicas en comparación con otras personas en situaciones similares.</t>
    </r>
  </si>
  <si>
    <r>
      <rPr>
        <b/>
        <sz val="12"/>
        <color theme="1"/>
        <rFont val="Trebuchet MS"/>
        <family val="2"/>
      </rPr>
      <t xml:space="preserve">Conductas psicóticas: </t>
    </r>
    <r>
      <rPr>
        <sz val="12"/>
        <color theme="1"/>
        <rFont val="Trebuchet MS"/>
        <family val="2"/>
      </rPr>
      <t>El participante presenta síntomas psicóticos (p. ej., alucinaciones auditivas o visuales y/o delirios) que generan conductas marcadamente inapropiadas que afectan el funcionamiento diario y las interacciones sociales, con dificultad para ajustarse a normas sociales debido a percepción alterada de la realidad.</t>
    </r>
  </si>
  <si>
    <r>
      <rPr>
        <b/>
        <sz val="12"/>
        <color theme="1"/>
        <rFont val="Trebuchet MS"/>
        <family val="2"/>
      </rPr>
      <t xml:space="preserve">Conductas maníacas: </t>
    </r>
    <r>
      <rPr>
        <sz val="12"/>
        <color theme="1"/>
        <rFont val="Trebuchet MS"/>
        <family val="2"/>
      </rPr>
      <t>El participante presenta cambios elevados del estado de ánimo caracterizados por fluctuaciones severas de energía y actividad, euforia inapropiada e ideas grandiosas. Incluye hiperactividad, irritabilidad marcada y aumento de energía.</t>
    </r>
  </si>
  <si>
    <r>
      <rPr>
        <b/>
        <sz val="12"/>
        <color theme="1"/>
        <rFont val="Trebuchet MS"/>
        <family val="2"/>
      </rPr>
      <t xml:space="preserve">Conducta intrusiva: </t>
    </r>
    <r>
      <rPr>
        <sz val="12"/>
        <color theme="1"/>
        <rFont val="Trebuchet MS"/>
        <family val="2"/>
      </rPr>
      <t>Tendencia (o la tendría sin intervención) a invadir el espacio personal o privado sin consideración o permiso.</t>
    </r>
  </si>
  <si>
    <r>
      <rPr>
        <b/>
        <sz val="12"/>
        <color theme="1"/>
        <rFont val="Trebuchet MS"/>
        <family val="2"/>
      </rPr>
      <t xml:space="preserve">Confabulación: </t>
    </r>
    <r>
      <rPr>
        <sz val="12"/>
        <color theme="1"/>
        <rFont val="Trebuchet MS"/>
        <family val="2"/>
      </rPr>
      <t>El participante produce recuerdos fabricados, distorsionados o malinterpretados sobre sí mismo o el entorno.</t>
    </r>
  </si>
  <si>
    <r>
      <rPr>
        <b/>
        <sz val="12"/>
        <color theme="1"/>
        <rFont val="Trebuchet MS"/>
        <family val="2"/>
      </rPr>
      <t xml:space="preserve">Perseveración verbal: </t>
    </r>
    <r>
      <rPr>
        <sz val="12"/>
        <color theme="1"/>
        <rFont val="Trebuchet MS"/>
        <family val="2"/>
      </rPr>
      <t>El participante realiza (o lo haría sin intervención) en repetición verbal continua (p. ej., repetir una palabra o frase).</t>
    </r>
  </si>
  <si>
    <r>
      <rPr>
        <b/>
        <sz val="12"/>
        <color theme="1"/>
        <rFont val="Trebuchet MS"/>
        <family val="2"/>
      </rPr>
      <t xml:space="preserve">Vocalización constante: </t>
    </r>
    <r>
      <rPr>
        <sz val="12"/>
        <color theme="1"/>
        <rFont val="Trebuchet MS"/>
        <family val="2"/>
      </rPr>
      <t>El participante presenta vocalizaciones constantes como gritar, llorar, reír o amenazar verbalmente. “Constante” se define como una ocurrencia promedio de quince minutos por cada hora en vigilia.</t>
    </r>
  </si>
  <si>
    <r>
      <rPr>
        <b/>
        <sz val="12"/>
        <color theme="1"/>
        <rFont val="Trebuchet MS"/>
        <family val="2"/>
      </rPr>
      <t xml:space="preserve">Deambulación/fuga: </t>
    </r>
    <r>
      <rPr>
        <sz val="12"/>
        <color theme="1"/>
        <rFont val="Trebuchet MS"/>
        <family val="2"/>
      </rPr>
      <t>El participante abandona (o lo haría sin intervención) un área o grupo sin avisar o se aleja del personal/cuidador u otro guardián inesperadamente, aumentando la vulnerabilidad.</t>
    </r>
  </si>
  <si>
    <r>
      <rPr>
        <b/>
        <sz val="12"/>
        <color theme="1"/>
        <rFont val="Trebuchet MS"/>
        <family val="2"/>
      </rPr>
      <t xml:space="preserve">Susceptibilidad a victimización: </t>
    </r>
    <r>
      <rPr>
        <sz val="12"/>
        <color theme="1"/>
        <rFont val="Trebuchet MS"/>
        <family val="2"/>
      </rPr>
      <t>El participante presenta (o presentaría sin intervención) conductas que aumentan el riesgo de daño o explotación por terceros (p. ej., confiar en desconocidos).</t>
    </r>
  </si>
  <si>
    <r>
      <rPr>
        <b/>
        <sz val="12"/>
        <color theme="1"/>
        <rFont val="Trebuchet MS"/>
        <family val="2"/>
      </rPr>
      <t xml:space="preserve">Interacción con el sistema legal: </t>
    </r>
    <r>
      <rPr>
        <sz val="12"/>
        <color theme="1"/>
        <rFont val="Trebuchet MS"/>
        <family val="2"/>
      </rPr>
      <t>El participante ha tenido contacto (o está en riesgo de tenerlo) con fuerzas del orden, arresto y/o condena por infringir la ley.</t>
    </r>
  </si>
  <si>
    <t>Notas, comentarios e información adicional: Psicosocial - Conductas</t>
  </si>
  <si>
    <t>No aplicable</t>
  </si>
  <si>
    <t>Menos de una vez al mes y hasta una vez al mes</t>
  </si>
  <si>
    <t>Psicosocial - Otros</t>
  </si>
  <si>
    <r>
      <t>El participante puede</t>
    </r>
    <r>
      <rPr>
        <b/>
        <sz val="12"/>
        <color theme="1"/>
        <rFont val="Trebuchet MS"/>
        <family val="2"/>
      </rPr>
      <t xml:space="preserve"> dedicar tiempo a socializar,</t>
    </r>
    <r>
      <rPr>
        <sz val="12"/>
        <color theme="1"/>
        <rFont val="Trebuchet MS"/>
        <family val="2"/>
      </rPr>
      <t xml:space="preserve"> como visitar familiares/amigos o asistir a eventos comunitarios de su interés.</t>
    </r>
  </si>
  <si>
    <r>
      <t xml:space="preserve">El participante expresa sentimientos de </t>
    </r>
    <r>
      <rPr>
        <b/>
        <sz val="12"/>
        <color theme="1"/>
        <rFont val="Trebuchet MS"/>
        <family val="2"/>
      </rPr>
      <t>soledad</t>
    </r>
    <r>
      <rPr>
        <sz val="12"/>
        <color theme="1"/>
        <rFont val="Trebuchet MS"/>
        <family val="2"/>
      </rPr>
      <t>.</t>
    </r>
  </si>
  <si>
    <r>
      <t xml:space="preserve">¿Existe </t>
    </r>
    <r>
      <rPr>
        <b/>
        <sz val="12"/>
        <color theme="1"/>
        <rFont val="Trebuchet MS"/>
        <family val="2"/>
      </rPr>
      <t>preocupación por consumo o abuso de sustancias,</t>
    </r>
    <r>
      <rPr>
        <sz val="12"/>
        <color theme="1"/>
        <rFont val="Trebuchet MS"/>
        <family val="2"/>
      </rPr>
      <t xml:space="preserve"> incluida marihuana o alcohol?</t>
    </r>
  </si>
  <si>
    <r>
      <t xml:space="preserve">En las últimas semanas, el participante </t>
    </r>
    <r>
      <rPr>
        <b/>
        <sz val="12"/>
        <color theme="1"/>
        <rFont val="Trebuchet MS"/>
        <family val="2"/>
      </rPr>
      <t>ha deseado estar muerto</t>
    </r>
    <r>
      <rPr>
        <sz val="12"/>
        <color theme="1"/>
        <rFont val="Trebuchet MS"/>
        <family val="2"/>
      </rPr>
      <t>.</t>
    </r>
  </si>
  <si>
    <r>
      <t xml:space="preserve">En las últimas semanas, el participante ha sentido que </t>
    </r>
    <r>
      <rPr>
        <b/>
        <sz val="12"/>
        <color theme="1"/>
        <rFont val="Trebuchet MS"/>
        <family val="2"/>
      </rPr>
      <t>él/ella o su familia estarían mejor si estuviera muerto/a.</t>
    </r>
  </si>
  <si>
    <r>
      <t>En la última semana, el participante</t>
    </r>
    <r>
      <rPr>
        <b/>
        <sz val="12"/>
        <color theme="1"/>
        <rFont val="Trebuchet MS"/>
        <family val="2"/>
      </rPr>
      <t xml:space="preserve"> ha tenido pensamientos de hacerse daño o quitarse la vida.</t>
    </r>
  </si>
  <si>
    <t>El participante está teniendo pensamientos de hacerse daño o quitarse la vida en este momento.</t>
  </si>
  <si>
    <r>
      <t>El participante</t>
    </r>
    <r>
      <rPr>
        <b/>
        <sz val="12"/>
        <color theme="1"/>
        <rFont val="Trebuchet MS"/>
        <family val="2"/>
      </rPr>
      <t xml:space="preserve"> ha intentado hacerse daño o quitarse la vida alguna vez.</t>
    </r>
  </si>
  <si>
    <r>
      <t>El participante necesita y/o recibe alguna de las siguientes terapias</t>
    </r>
    <r>
      <rPr>
        <b/>
        <sz val="12"/>
        <color rgb="FFFF0000"/>
        <rFont val="Trebuchet MS"/>
        <family val="2"/>
      </rPr>
      <t xml:space="preserve"> (marque todas las que correspondan)</t>
    </r>
  </si>
  <si>
    <t>Terapias profesionales como atención psiquiátrica, psicoterapia, terapia cognitiva, terapia cognitivo-conductual, terapia grupal, etc., brindadas por profesionales capacitados</t>
  </si>
  <si>
    <t>Estado de la terapia:</t>
  </si>
  <si>
    <t>Planes conductuales formalizados diseñados por un analista conductual o psicólogo, pero frecuentemente implementados por familiares o cuidadores</t>
  </si>
  <si>
    <t>Servicios de consejería proporcionados por un profesional capacitado</t>
  </si>
  <si>
    <t>Análisis conductual aplicado (ABA), incluidos planes desarrollados por profesionales formados en ABA pero implementados por personal con formación especializada</t>
  </si>
  <si>
    <t>Otras terapias de salud conductual (incluida salud mental) diseñadas para abordar necesidades especializadas del participante</t>
  </si>
  <si>
    <t>Ninguna</t>
  </si>
  <si>
    <t>Notas, comentarios e información adicional: Psicosocial - Otros</t>
  </si>
  <si>
    <t>Totalmente de acuerdo</t>
  </si>
  <si>
    <t>Terapia necesaria y disponible: el participante necesita y actualmente está recibiendo esta terapia.</t>
  </si>
  <si>
    <t>De acuerdo</t>
  </si>
  <si>
    <t>Terapia necesaria pero ya no se ajusta a las necesidades del participante: el participante requiere la terapia, pero esta ya no responde a sus necesidades.</t>
  </si>
  <si>
    <t>Prefiere no responder</t>
  </si>
  <si>
    <t>Ni de acuerdo ni en desacuerdo</t>
  </si>
  <si>
    <t>Tal vez, no está seguro</t>
  </si>
  <si>
    <t>Terapia necesaria pero no se está recibiendo: el participante necesita la terapia, pero actualmente no la recibe.</t>
  </si>
  <si>
    <t>No se pudo obtener respuesta</t>
  </si>
  <si>
    <t>En desacuerdo</t>
  </si>
  <si>
    <t>No sabe</t>
  </si>
  <si>
    <t>El participante rechaza: el participante decide no recibir esta terapia.</t>
  </si>
  <si>
    <t>Totalmente en desacuerdo</t>
  </si>
  <si>
    <t>Respuesta poco clara</t>
  </si>
  <si>
    <t>No aplica (sin representante legal)</t>
  </si>
  <si>
    <t>Rechazado/sin respuesta</t>
  </si>
  <si>
    <t>Memoria y cognición</t>
  </si>
  <si>
    <r>
      <t xml:space="preserve">Nivel de dificultad con la </t>
    </r>
    <r>
      <rPr>
        <b/>
        <sz val="12"/>
        <color theme="1"/>
        <rFont val="Trebuchet MS"/>
        <family val="2"/>
      </rPr>
      <t>memoria</t>
    </r>
    <r>
      <rPr>
        <sz val="12"/>
        <color theme="1"/>
        <rFont val="Trebuchet MS"/>
        <family val="2"/>
      </rPr>
      <t xml:space="preserve"> (p. ej., retener información funcional relevante)</t>
    </r>
  </si>
  <si>
    <r>
      <t xml:space="preserve">Nivel de dificultad con la </t>
    </r>
    <r>
      <rPr>
        <b/>
        <sz val="12"/>
        <color theme="1"/>
        <rFont val="Trebuchet MS"/>
        <family val="2"/>
      </rPr>
      <t>atención</t>
    </r>
    <r>
      <rPr>
        <sz val="12"/>
        <color theme="1"/>
        <rFont val="Trebuchet MS"/>
        <family val="2"/>
      </rPr>
      <t xml:space="preserve"> (p. ej., capacidad para mantenerse concentrado en una tarea)</t>
    </r>
  </si>
  <si>
    <r>
      <t xml:space="preserve">Nivel de dificultad con la </t>
    </r>
    <r>
      <rPr>
        <b/>
        <sz val="12"/>
        <color theme="1"/>
        <rFont val="Trebuchet MS"/>
        <family val="2"/>
      </rPr>
      <t>resolución de problemas</t>
    </r>
    <r>
      <rPr>
        <sz val="12"/>
        <color theme="1"/>
        <rFont val="Trebuchet MS"/>
        <family val="2"/>
      </rPr>
      <t xml:space="preserve"> (p. ej., identificar, analizar y abordar una situación con el objetivo de superar obstáculos y encontrar una solución)</t>
    </r>
  </si>
  <si>
    <r>
      <t xml:space="preserve">Nivel de dificultad con la </t>
    </r>
    <r>
      <rPr>
        <b/>
        <sz val="12"/>
        <color theme="1"/>
        <rFont val="Trebuchet MS"/>
        <family val="2"/>
      </rPr>
      <t>planificación</t>
    </r>
    <r>
      <rPr>
        <sz val="12"/>
        <color theme="1"/>
        <rFont val="Trebuchet MS"/>
        <family val="2"/>
      </rPr>
      <t xml:space="preserve"> (p. ej., capacidad para pensar y organizar las actividades necesarias para lograr un objetivo)</t>
    </r>
  </si>
  <si>
    <r>
      <t xml:space="preserve">Nivel de dificultad con el </t>
    </r>
    <r>
      <rPr>
        <b/>
        <sz val="12"/>
        <color theme="1"/>
        <rFont val="Trebuchet MS"/>
        <family val="2"/>
      </rPr>
      <t>juicio</t>
    </r>
    <r>
      <rPr>
        <sz val="12"/>
        <color theme="1"/>
        <rFont val="Trebuchet MS"/>
        <family val="2"/>
      </rPr>
      <t xml:space="preserve"> (p. ej., capacidad para prever y anticipar resultados con base en la información disponible)</t>
    </r>
  </si>
  <si>
    <r>
      <t xml:space="preserve">Capacidad para </t>
    </r>
    <r>
      <rPr>
        <b/>
        <sz val="12"/>
        <color theme="1"/>
        <rFont val="Trebuchet MS"/>
        <family val="2"/>
      </rPr>
      <t>tomar decisiones apropiadas en tareas diarias,</t>
    </r>
    <r>
      <rPr>
        <sz val="12"/>
        <color theme="1"/>
        <rFont val="Trebuchet MS"/>
        <family val="2"/>
      </rPr>
      <t xml:space="preserve"> como elegir vestimenta, decidir cuándo y qué comer o seleccionar actividades del día</t>
    </r>
  </si>
  <si>
    <r>
      <t xml:space="preserve">El participante puede </t>
    </r>
    <r>
      <rPr>
        <b/>
        <sz val="12"/>
        <color theme="1"/>
        <rFont val="Trebuchet MS"/>
        <family val="2"/>
      </rPr>
      <t>orientarse en entornos desconocidos de forma independiente,</t>
    </r>
    <r>
      <rPr>
        <sz val="12"/>
        <color theme="1"/>
        <rFont val="Trebuchet MS"/>
        <family val="2"/>
      </rPr>
      <t xml:space="preserve"> incluso con dispositivos de apoyo</t>
    </r>
  </si>
  <si>
    <r>
      <rPr>
        <b/>
        <sz val="12"/>
        <color theme="1"/>
        <rFont val="Trebuchet MS"/>
        <family val="2"/>
      </rPr>
      <t xml:space="preserve">Comprensión de contenido verbal </t>
    </r>
    <r>
      <rPr>
        <sz val="12"/>
        <color theme="1"/>
        <rFont val="Trebuchet MS"/>
        <family val="2"/>
      </rPr>
      <t>(excluyendo barreras idiomáticas):</t>
    </r>
  </si>
  <si>
    <r>
      <t xml:space="preserve">Capacidad del participante para </t>
    </r>
    <r>
      <rPr>
        <b/>
        <sz val="12"/>
        <color theme="1"/>
        <rFont val="Trebuchet MS"/>
        <family val="2"/>
      </rPr>
      <t xml:space="preserve">expresar ideas y/o necesidades </t>
    </r>
    <r>
      <rPr>
        <sz val="12"/>
        <color theme="1"/>
        <rFont val="Trebuchet MS"/>
        <family val="2"/>
      </rPr>
      <t xml:space="preserve">con personas que </t>
    </r>
    <r>
      <rPr>
        <b/>
        <u/>
        <sz val="12"/>
        <color theme="1"/>
        <rFont val="Trebuchet MS"/>
        <family val="2"/>
      </rPr>
      <t>le resultan familiares</t>
    </r>
  </si>
  <si>
    <r>
      <t xml:space="preserve">Capacidad del participante para </t>
    </r>
    <r>
      <rPr>
        <b/>
        <sz val="12"/>
        <color theme="1"/>
        <rFont val="Trebuchet MS"/>
        <family val="2"/>
      </rPr>
      <t>expresar ideas y/o necesidades</t>
    </r>
    <r>
      <rPr>
        <sz val="12"/>
        <color theme="1"/>
        <rFont val="Trebuchet MS"/>
        <family val="2"/>
      </rPr>
      <t xml:space="preserve"> con personas que </t>
    </r>
    <r>
      <rPr>
        <b/>
        <u/>
        <sz val="12"/>
        <color theme="1"/>
        <rFont val="Trebuchet MS"/>
        <family val="2"/>
      </rPr>
      <t>NO le resultan familiares</t>
    </r>
  </si>
  <si>
    <t>Notas, comentarios e información adicional: Memoria y cognición</t>
  </si>
  <si>
    <t>Sin deterioro</t>
  </si>
  <si>
    <t>Comprende: comprensión clara sin indicaciones ni repeticiones</t>
  </si>
  <si>
    <t>Expresa  mensajes complejos sin dificultad y con habla clara y fácil de entender</t>
  </si>
  <si>
    <t>Deterioro leve: presenta cierta dificultad</t>
  </si>
  <si>
    <t>Generalmente comprende: entiende la mayoría de las conversaciones, pero pierde parte del contenido o intención del mensaje. Requiere indicaciones en ocasiones</t>
  </si>
  <si>
    <t>Expresa cierta dificultad para expresar necesidades y/o ideas (p. ej., falta de palabras o dificultad para completar pensamientos) o el habla no es clara</t>
  </si>
  <si>
    <t xml:space="preserve">Deterioro moderado: presenta dificultad marcada </t>
  </si>
  <si>
    <t>A veces comprende: entiende solo conversaciones básicas o frases simples y provee indicaciones con frecuencia</t>
  </si>
  <si>
    <t>Presenta con frecuencia dificultad para expresar necesidades y/o ideas</t>
  </si>
  <si>
    <t>Deterioro severo: presenta dificultad extrema</t>
  </si>
  <si>
    <t>Rara vez/nunca comprende</t>
  </si>
  <si>
    <t>Rara vez/nunca se expresa o el habla es muy difícil de entender</t>
  </si>
  <si>
    <t>Deterioro presente, no se puede determinar el grado</t>
  </si>
  <si>
    <t>No se puede determinar</t>
  </si>
  <si>
    <t>No puede responder</t>
  </si>
  <si>
    <t>Entorno social y seguridad</t>
  </si>
  <si>
    <r>
      <t xml:space="preserve">El participante se siente </t>
    </r>
    <r>
      <rPr>
        <b/>
        <sz val="12"/>
        <color theme="1"/>
        <rFont val="Trebuchet MS"/>
        <family val="2"/>
      </rPr>
      <t>seguro</t>
    </r>
    <r>
      <rPr>
        <sz val="12"/>
        <color theme="1"/>
        <rFont val="Trebuchet MS"/>
        <family val="2"/>
      </rPr>
      <t xml:space="preserve"> en el lugar donde vive.</t>
    </r>
  </si>
  <si>
    <r>
      <t xml:space="preserve">El </t>
    </r>
    <r>
      <rPr>
        <u/>
        <sz val="12"/>
        <color theme="1"/>
        <rFont val="Trebuchet MS"/>
        <family val="2"/>
      </rPr>
      <t xml:space="preserve">representante legal </t>
    </r>
    <r>
      <rPr>
        <sz val="12"/>
        <color theme="1"/>
        <rFont val="Trebuchet MS"/>
        <family val="2"/>
      </rPr>
      <t>del participante considera que el</t>
    </r>
    <r>
      <rPr>
        <b/>
        <sz val="12"/>
        <color theme="1"/>
        <rFont val="Trebuchet MS"/>
        <family val="2"/>
      </rPr>
      <t xml:space="preserve"> participante está seguro</t>
    </r>
    <r>
      <rPr>
        <sz val="12"/>
        <color theme="1"/>
        <rFont val="Trebuchet MS"/>
        <family val="2"/>
      </rPr>
      <t xml:space="preserve"> en el lugar donde vive.</t>
    </r>
  </si>
  <si>
    <r>
      <t>El participante considera que</t>
    </r>
    <r>
      <rPr>
        <b/>
        <sz val="12"/>
        <color theme="1"/>
        <rFont val="Trebuchet MS"/>
        <family val="2"/>
      </rPr>
      <t xml:space="preserve"> puede alcanzar sus resultados de salud </t>
    </r>
    <r>
      <rPr>
        <sz val="12"/>
        <color theme="1"/>
        <rFont val="Trebuchet MS"/>
        <family val="2"/>
      </rPr>
      <t>en el lugar donde vive.</t>
    </r>
  </si>
  <si>
    <r>
      <t xml:space="preserve">El </t>
    </r>
    <r>
      <rPr>
        <u/>
        <sz val="12"/>
        <color theme="1"/>
        <rFont val="Trebuchet MS"/>
        <family val="2"/>
      </rPr>
      <t>representante legal</t>
    </r>
    <r>
      <rPr>
        <sz val="12"/>
        <color theme="1"/>
        <rFont val="Trebuchet MS"/>
        <family val="2"/>
      </rPr>
      <t xml:space="preserve"> del participante considera que </t>
    </r>
    <r>
      <rPr>
        <b/>
        <sz val="12"/>
        <color theme="1"/>
        <rFont val="Trebuchet MS"/>
        <family val="2"/>
      </rPr>
      <t>el participante puede alcanzar sus resultados de salud</t>
    </r>
    <r>
      <rPr>
        <sz val="12"/>
        <color theme="1"/>
        <rFont val="Trebuchet MS"/>
        <family val="2"/>
      </rPr>
      <t xml:space="preserve"> en el lugar donde vive.</t>
    </r>
  </si>
  <si>
    <r>
      <t xml:space="preserve">Si el participante tiene preocupaciones por su seguridad o llegara a sentirse inseguro, </t>
    </r>
    <r>
      <rPr>
        <b/>
        <sz val="12"/>
        <color theme="1"/>
        <rFont val="Trebuchet MS"/>
        <family val="2"/>
      </rPr>
      <t>¿tiene a alguien con quien hablar que pueda ayudarle a sentirse seguro?</t>
    </r>
  </si>
  <si>
    <r>
      <t xml:space="preserve">¿El participante necesita </t>
    </r>
    <r>
      <rPr>
        <b/>
        <sz val="12"/>
        <color theme="1"/>
        <rFont val="Trebuchet MS"/>
        <family val="2"/>
      </rPr>
      <t>ayuda en caso de emergencia?</t>
    </r>
  </si>
  <si>
    <r>
      <t xml:space="preserve">Existe un </t>
    </r>
    <r>
      <rPr>
        <b/>
        <sz val="12"/>
        <color theme="1"/>
        <rFont val="Trebuchet MS"/>
        <family val="2"/>
      </rPr>
      <t>plan de evacuación-emergencia</t>
    </r>
    <r>
      <rPr>
        <sz val="12"/>
        <color theme="1"/>
        <rFont val="Trebuchet MS"/>
        <family val="2"/>
      </rPr>
      <t xml:space="preserve"> establecido.</t>
    </r>
  </si>
  <si>
    <t>Notas, comentarios e información adicional: Entorno social y seguridad</t>
  </si>
  <si>
    <t>Los elementos 2-4 se han separado para el piloto ISLA. En el CSA actual, estos conceptos se combinan en un solo elemento.</t>
  </si>
  <si>
    <t>Terapia necesaria y disponible: el participante necesita y actualmente está recibiendo esta terapia</t>
  </si>
  <si>
    <t>Terapia necesaria pero ya no se ajusta a las necesidades del participante: el participante requiere la terapia, pero esta ya no responde a sus necesidades</t>
  </si>
  <si>
    <t>Terapia necesaria pero no se está recibiendo: el participante necesita la terapia, pero actualmente no la recibe</t>
  </si>
  <si>
    <t>El participante rechaza: el participante decide no recibir esta terapia</t>
  </si>
  <si>
    <t>Desconocido (representante legal no presente en la evaluación)</t>
  </si>
  <si>
    <t>Información del miembro</t>
  </si>
  <si>
    <t>Nombre del miembro:</t>
  </si>
  <si>
    <t>ID de Medicaid del miembro:</t>
  </si>
  <si>
    <t>Escala ISLA</t>
  </si>
  <si>
    <t>Puntaje</t>
  </si>
  <si>
    <t>Puntaje escala AVD</t>
  </si>
  <si>
    <t>Puntaje escala AIVD</t>
  </si>
  <si>
    <t>Puntaje de salud y seguridad</t>
  </si>
  <si>
    <t>Puntaje total de necesidades médicas</t>
  </si>
  <si>
    <t>Puntaje conductual/psicosocial</t>
  </si>
  <si>
    <t>Nivel de apoyo</t>
  </si>
  <si>
    <t>d</t>
  </si>
  <si>
    <r>
      <t xml:space="preserve">El participante está en riesgo de </t>
    </r>
    <r>
      <rPr>
        <b/>
        <sz val="12"/>
        <color theme="1"/>
        <rFont val="Trebuchet MS"/>
        <family val="2"/>
      </rPr>
      <t>auto abandono</t>
    </r>
    <r>
      <rPr>
        <sz val="12"/>
        <color theme="1"/>
        <rFont val="Trebuchet MS"/>
        <family val="2"/>
      </rPr>
      <t xml:space="preserve">.
</t>
    </r>
    <r>
      <rPr>
        <sz val="12"/>
        <color rgb="FFFF0000"/>
        <rFont val="Trebuchet MS"/>
        <family val="2"/>
      </rPr>
      <t>(Este elemento no debe preguntarse al participante y solo debe ser respondido por los evaluadores).</t>
    </r>
  </si>
  <si>
    <r>
      <rPr>
        <b/>
        <sz val="12"/>
        <color theme="1"/>
        <rFont val="Trebuchet MS"/>
        <family val="2"/>
      </rPr>
      <t xml:space="preserve">Otro: </t>
    </r>
    <r>
      <rPr>
        <sz val="12"/>
        <color theme="1"/>
        <rFont val="Trebuchet MS"/>
        <family val="2"/>
      </rPr>
      <t xml:space="preserve">Describir abajo en la líneas las condiciones conductuales adicionales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</si>
</sst>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0"/>
      <name val="Aptos Narrow"/>
      <family val="2"/>
      <scheme val="minor"/>
    </font>
    <font>
      <sz val="8"/>
      <name val="Aptos Narrow"/>
      <family val="2"/>
      <scheme val="minor"/>
    </font>
    <font>
      <b/>
      <sz val="11"/>
      <color theme="0"/>
      <name val="Aptos Narrow"/>
      <family val="2"/>
      <scheme val="minor"/>
    </font>
    <font>
      <sz val="12"/>
      <color theme="1"/>
      <name val="Trebuchet MS"/>
      <family val="2"/>
    </font>
    <font>
      <b/>
      <sz val="12"/>
      <color theme="0"/>
      <name val="Trebuchet MS"/>
      <family val="2"/>
    </font>
    <font>
      <b/>
      <sz val="12"/>
      <color theme="1"/>
      <name val="Trebuchet MS"/>
      <family val="2"/>
    </font>
    <font>
      <sz val="12"/>
      <color theme="0"/>
      <name val="Trebuchet MS"/>
      <family val="2"/>
    </font>
    <font>
      <sz val="12"/>
      <color rgb="FF000000"/>
      <name val="Trebuchet MS"/>
      <family val="2"/>
    </font>
    <font>
      <b/>
      <sz val="12"/>
      <color rgb="FF000000"/>
      <name val="Trebuchet MS"/>
      <family val="2"/>
    </font>
    <font>
      <b/>
      <sz val="24"/>
      <color theme="0"/>
      <name val="Trebuchet MS"/>
      <family val="2"/>
    </font>
    <font>
      <b/>
      <u/>
      <sz val="12"/>
      <color theme="1"/>
      <name val="Trebuchet MS"/>
      <family val="2"/>
    </font>
    <font>
      <u/>
      <sz val="12"/>
      <color theme="1"/>
      <name val="Trebuchet MS"/>
      <family val="2"/>
    </font>
    <font>
      <i/>
      <sz val="11"/>
      <color theme="1"/>
      <name val="Aptos Narrow"/>
      <family val="2"/>
      <scheme val="minor"/>
    </font>
    <font>
      <b/>
      <sz val="11"/>
      <color theme="1"/>
      <name val="Aptos Narrow"/>
      <family val="2"/>
      <scheme val="minor"/>
    </font>
    <font>
      <b/>
      <sz val="12"/>
      <color rgb="FFEE0000"/>
      <name val="Trebuchet MS"/>
      <family val="2"/>
    </font>
    <font>
      <sz val="11"/>
      <color rgb="FF000000"/>
      <name val="Aptos Narrow"/>
      <family val="2"/>
      <scheme val="minor"/>
    </font>
    <font>
      <sz val="11"/>
      <color theme="1"/>
      <name val="Aptos Narrow"/>
      <family val="2"/>
    </font>
    <font>
      <sz val="12"/>
      <name val="Trebuchet MS"/>
      <family val="2"/>
    </font>
    <font>
      <b/>
      <u/>
      <sz val="12"/>
      <color theme="0"/>
      <name val="Trebuchet MS"/>
      <family val="2"/>
    </font>
    <font>
      <b/>
      <sz val="12"/>
      <name val="Trebuchet MS"/>
      <family val="2"/>
    </font>
    <font>
      <b/>
      <sz val="12"/>
      <color rgb="FFFF0000"/>
      <name val="Trebuchet MS"/>
      <family val="2"/>
    </font>
    <font>
      <sz val="12"/>
      <color rgb="FFFF0000"/>
      <name val="Trebuchet MS"/>
      <family val="2"/>
    </font>
  </fonts>
  <fills count="11">
    <fill>
      <patternFill patternType="none"/>
    </fill>
    <fill>
      <patternFill patternType="gray125"/>
    </fill>
    <fill>
      <patternFill patternType="solid">
        <fgColor theme="2" tint="-0.749992370372631"/>
        <bgColor indexed="64"/>
      </patternFill>
    </fill>
    <fill>
      <patternFill patternType="solid">
        <fgColor rgb="FF002060"/>
        <bgColor indexed="64"/>
      </patternFill>
    </fill>
    <fill>
      <patternFill patternType="solid">
        <fgColor rgb="FF0070C0"/>
        <bgColor indexed="64"/>
      </patternFill>
    </fill>
    <fill>
      <patternFill patternType="solid">
        <fgColor rgb="FF00B050"/>
        <bgColor indexed="64"/>
      </patternFill>
    </fill>
    <fill>
      <patternFill patternType="solid">
        <fgColor rgb="FFFF0000"/>
        <bgColor indexed="64"/>
      </patternFill>
    </fill>
    <fill>
      <patternFill patternType="solid">
        <fgColor theme="3" tint="0.89999084444715716"/>
        <bgColor indexed="64"/>
      </patternFill>
    </fill>
    <fill>
      <patternFill patternType="solid">
        <fgColor theme="0"/>
        <bgColor indexed="64"/>
      </patternFill>
    </fill>
    <fill>
      <patternFill patternType="solid">
        <fgColor theme="6" tint="-0.249977111117893"/>
        <bgColor indexed="64"/>
      </patternFill>
    </fill>
    <fill>
      <patternFill patternType="solid">
        <fgColor theme="0" tint="-0.14999847407452621"/>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style="medium">
        <color indexed="64"/>
      </right>
      <top style="medium">
        <color indexed="64"/>
      </top>
      <bottom style="thin">
        <color indexed="64"/>
      </bottom>
      <diagonal/>
    </border>
    <border>
      <left style="thin">
        <color theme="0" tint="-0.14999847407452621"/>
      </left>
      <right style="medium">
        <color indexed="64"/>
      </right>
      <top style="thin">
        <color theme="0" tint="-0.14999847407452621"/>
      </top>
      <bottom style="thin">
        <color theme="0" tint="-0.14999847407452621"/>
      </bottom>
      <diagonal/>
    </border>
    <border>
      <left style="medium">
        <color indexed="64"/>
      </left>
      <right/>
      <top style="thin">
        <color theme="0" tint="-0.14999847407452621"/>
      </top>
      <bottom style="thin">
        <color theme="0" tint="-0.14999847407452621"/>
      </bottom>
      <diagonal/>
    </border>
    <border>
      <left/>
      <right style="thin">
        <color theme="0" tint="-0.14999847407452621"/>
      </right>
      <top style="thin">
        <color theme="0" tint="-0.14999847407452621"/>
      </top>
      <bottom style="medium">
        <color indexed="64"/>
      </bottom>
      <diagonal/>
    </border>
    <border>
      <left style="thin">
        <color theme="0" tint="-0.14999847407452621"/>
      </left>
      <right style="thin">
        <color theme="0" tint="-0.14999847407452621"/>
      </right>
      <top style="thin">
        <color theme="0" tint="-0.14999847407452621"/>
      </top>
      <bottom style="medium">
        <color indexed="64"/>
      </bottom>
      <diagonal/>
    </border>
    <border>
      <left style="thin">
        <color theme="0" tint="-0.14999847407452621"/>
      </left>
      <right style="medium">
        <color indexed="64"/>
      </right>
      <top style="thin">
        <color theme="0" tint="-0.14999847407452621"/>
      </top>
      <bottom style="medium">
        <color indexed="64"/>
      </bottom>
      <diagonal/>
    </border>
    <border>
      <left style="thin">
        <color indexed="64"/>
      </left>
      <right style="thin">
        <color indexed="64"/>
      </right>
      <top/>
      <bottom style="medium">
        <color indexed="64"/>
      </bottom>
      <diagonal/>
    </border>
  </borders>
  <cellStyleXfs count="1">
    <xf numFmtId="0" fontId="0" fillId="0" borderId="0"/>
  </cellStyleXfs>
  <cellXfs count="177">
    <xf numFmtId="0" fontId="0" fillId="0" borderId="0" xfId="0"/>
    <xf numFmtId="0" fontId="0" fillId="0" borderId="0" xfId="0" applyAlignment="1">
      <alignment wrapText="1"/>
    </xf>
    <xf numFmtId="0" fontId="0" fillId="0" borderId="0" xfId="0" applyAlignment="1">
      <alignment horizontal="center" vertical="center" wrapText="1"/>
    </xf>
    <xf numFmtId="0" fontId="0" fillId="0" borderId="0" xfId="0" applyAlignment="1">
      <alignment horizontal="center" vertical="center"/>
    </xf>
    <xf numFmtId="0" fontId="1" fillId="5" borderId="1" xfId="0" applyFont="1" applyFill="1" applyBorder="1" applyAlignment="1">
      <alignment horizontal="center" vertical="center" wrapText="1"/>
    </xf>
    <xf numFmtId="0" fontId="1" fillId="3" borderId="0" xfId="0" applyFont="1" applyFill="1" applyAlignment="1">
      <alignment horizontal="center" vertical="center"/>
    </xf>
    <xf numFmtId="0" fontId="1" fillId="5" borderId="1" xfId="0" applyFont="1" applyFill="1" applyBorder="1" applyAlignment="1">
      <alignment horizontal="center" vertical="center"/>
    </xf>
    <xf numFmtId="0" fontId="0" fillId="0" borderId="0" xfId="0" applyAlignment="1">
      <alignment horizontal="left"/>
    </xf>
    <xf numFmtId="0" fontId="1" fillId="6" borderId="1"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0" xfId="0" applyFont="1" applyFill="1" applyAlignment="1">
      <alignment horizontal="center" vertical="center" wrapText="1"/>
    </xf>
    <xf numFmtId="0" fontId="1" fillId="5" borderId="2" xfId="0" applyFont="1" applyFill="1" applyBorder="1" applyAlignment="1">
      <alignment horizontal="center" vertical="center"/>
    </xf>
    <xf numFmtId="0" fontId="4" fillId="0" borderId="1" xfId="0" applyFont="1" applyBorder="1" applyAlignment="1" applyProtection="1">
      <alignment wrapText="1"/>
      <protection locked="0"/>
    </xf>
    <xf numFmtId="0" fontId="4" fillId="0" borderId="0" xfId="0" applyFont="1" applyAlignment="1">
      <alignment wrapText="1"/>
    </xf>
    <xf numFmtId="14" fontId="4" fillId="0" borderId="1" xfId="0" applyNumberFormat="1" applyFont="1" applyBorder="1" applyAlignment="1" applyProtection="1">
      <alignment wrapText="1"/>
      <protection locked="0"/>
    </xf>
    <xf numFmtId="0" fontId="4" fillId="0" borderId="1" xfId="0" applyFont="1" applyBorder="1" applyAlignment="1" applyProtection="1">
      <alignment horizontal="center" vertical="center" wrapText="1"/>
      <protection locked="0"/>
    </xf>
    <xf numFmtId="0" fontId="5" fillId="3" borderId="1" xfId="0" applyFont="1" applyFill="1" applyBorder="1" applyAlignment="1">
      <alignment horizontal="center" vertical="center" wrapText="1"/>
    </xf>
    <xf numFmtId="0" fontId="4" fillId="0" borderId="1" xfId="0" applyFont="1" applyBorder="1" applyAlignment="1">
      <alignment vertical="center" wrapText="1"/>
    </xf>
    <xf numFmtId="0" fontId="8" fillId="7" borderId="1" xfId="0" applyFont="1" applyFill="1" applyBorder="1" applyAlignment="1">
      <alignment vertical="center" wrapText="1"/>
    </xf>
    <xf numFmtId="0" fontId="4" fillId="7" borderId="1" xfId="0" applyFont="1" applyFill="1" applyBorder="1" applyAlignment="1" applyProtection="1">
      <alignment horizontal="center" vertical="center" wrapText="1"/>
      <protection locked="0"/>
    </xf>
    <xf numFmtId="0" fontId="8" fillId="0" borderId="1" xfId="0" applyFont="1" applyBorder="1" applyAlignment="1">
      <alignment vertical="center" wrapText="1"/>
    </xf>
    <xf numFmtId="0" fontId="4" fillId="7" borderId="1" xfId="0" applyFont="1" applyFill="1" applyBorder="1" applyAlignment="1">
      <alignment vertical="center" wrapText="1"/>
    </xf>
    <xf numFmtId="0" fontId="4" fillId="0" borderId="1" xfId="0" applyFont="1" applyBorder="1" applyAlignment="1">
      <alignment horizontal="left" vertical="center" wrapText="1" indent="2"/>
    </xf>
    <xf numFmtId="0" fontId="8" fillId="0" borderId="1" xfId="0" applyFont="1" applyBorder="1" applyAlignment="1">
      <alignment horizontal="left" vertical="center" wrapText="1"/>
    </xf>
    <xf numFmtId="0" fontId="4" fillId="7" borderId="1" xfId="0" applyFont="1" applyFill="1" applyBorder="1" applyAlignment="1">
      <alignment horizontal="left" vertical="center" wrapText="1" indent="2"/>
    </xf>
    <xf numFmtId="0" fontId="4" fillId="7" borderId="1" xfId="0" applyFont="1" applyFill="1" applyBorder="1" applyAlignment="1">
      <alignment horizontal="left"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4" fillId="7" borderId="1" xfId="0" applyFont="1" applyFill="1" applyBorder="1" applyAlignment="1" applyProtection="1">
      <alignment wrapText="1"/>
      <protection locked="0"/>
    </xf>
    <xf numFmtId="0" fontId="4" fillId="8" borderId="1" xfId="0" applyFont="1" applyFill="1" applyBorder="1" applyAlignment="1" applyProtection="1">
      <alignment horizontal="center" vertical="center" wrapText="1"/>
      <protection locked="0"/>
    </xf>
    <xf numFmtId="0" fontId="4" fillId="7" borderId="2" xfId="0" applyFont="1" applyFill="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49" fontId="4" fillId="0" borderId="0" xfId="0" applyNumberFormat="1" applyFont="1" applyAlignment="1">
      <alignment wrapText="1"/>
    </xf>
    <xf numFmtId="0" fontId="5" fillId="3" borderId="1" xfId="0" applyFont="1" applyFill="1" applyBorder="1" applyAlignment="1">
      <alignment horizontal="center" wrapText="1"/>
    </xf>
    <xf numFmtId="0" fontId="4" fillId="0" borderId="1" xfId="0" applyFont="1" applyBorder="1" applyAlignment="1">
      <alignment wrapText="1"/>
    </xf>
    <xf numFmtId="0" fontId="4" fillId="7" borderId="1" xfId="0" applyFont="1" applyFill="1" applyBorder="1" applyAlignment="1">
      <alignment wrapText="1"/>
    </xf>
    <xf numFmtId="0" fontId="6" fillId="7" borderId="1" xfId="0" applyFont="1" applyFill="1" applyBorder="1" applyAlignment="1">
      <alignment wrapText="1"/>
    </xf>
    <xf numFmtId="0" fontId="4" fillId="7" borderId="1" xfId="0" applyFont="1" applyFill="1" applyBorder="1" applyAlignment="1">
      <alignment horizontal="left" wrapText="1" indent="2"/>
    </xf>
    <xf numFmtId="0" fontId="4" fillId="7" borderId="1" xfId="0" applyFont="1" applyFill="1" applyBorder="1" applyAlignment="1" applyProtection="1">
      <alignment horizontal="left" vertical="center" wrapText="1"/>
      <protection locked="0"/>
    </xf>
    <xf numFmtId="0" fontId="4" fillId="10" borderId="1" xfId="0" applyFont="1" applyFill="1" applyBorder="1" applyAlignment="1">
      <alignment horizontal="center" vertical="center" wrapText="1"/>
    </xf>
    <xf numFmtId="0" fontId="5" fillId="3" borderId="1" xfId="0" applyFont="1" applyFill="1" applyBorder="1" applyAlignment="1">
      <alignment vertical="center" wrapText="1"/>
    </xf>
    <xf numFmtId="0" fontId="4" fillId="0" borderId="1" xfId="0" applyFont="1" applyBorder="1" applyAlignment="1" applyProtection="1">
      <alignment vertical="top" wrapText="1"/>
      <protection locked="0"/>
    </xf>
    <xf numFmtId="0" fontId="5" fillId="3" borderId="5" xfId="0" applyFont="1" applyFill="1" applyBorder="1" applyAlignment="1">
      <alignment vertical="center" wrapText="1"/>
    </xf>
    <xf numFmtId="0" fontId="4" fillId="0" borderId="7" xfId="0" applyFont="1" applyBorder="1" applyAlignment="1" applyProtection="1">
      <alignment vertical="top" wrapText="1"/>
      <protection locked="0"/>
    </xf>
    <xf numFmtId="0" fontId="4" fillId="0" borderId="8" xfId="0" applyFont="1" applyBorder="1" applyAlignment="1" applyProtection="1">
      <alignment vertical="top" wrapText="1"/>
      <protection locked="0"/>
    </xf>
    <xf numFmtId="0" fontId="4" fillId="0" borderId="29" xfId="0" applyFont="1" applyBorder="1" applyAlignment="1" applyProtection="1">
      <alignment wrapText="1"/>
      <protection locked="0"/>
    </xf>
    <xf numFmtId="0" fontId="4" fillId="7" borderId="29" xfId="0" applyFont="1" applyFill="1" applyBorder="1" applyAlignment="1" applyProtection="1">
      <alignment wrapText="1"/>
      <protection locked="0"/>
    </xf>
    <xf numFmtId="0" fontId="4" fillId="10" borderId="29" xfId="0" applyFont="1" applyFill="1" applyBorder="1" applyAlignment="1" applyProtection="1">
      <alignment wrapText="1"/>
      <protection locked="0"/>
    </xf>
    <xf numFmtId="0" fontId="4" fillId="0" borderId="30" xfId="0" applyFont="1" applyBorder="1" applyAlignment="1" applyProtection="1">
      <alignment wrapText="1"/>
      <protection locked="0"/>
    </xf>
    <xf numFmtId="0" fontId="4" fillId="7" borderId="30" xfId="0" applyFont="1" applyFill="1" applyBorder="1" applyAlignment="1" applyProtection="1">
      <alignment wrapText="1"/>
      <protection locked="0"/>
    </xf>
    <xf numFmtId="0" fontId="4" fillId="10" borderId="30" xfId="0" applyFont="1" applyFill="1" applyBorder="1" applyAlignment="1" applyProtection="1">
      <alignment wrapText="1"/>
      <protection locked="0"/>
    </xf>
    <xf numFmtId="0" fontId="4" fillId="0" borderId="32" xfId="0" applyFont="1" applyBorder="1" applyAlignment="1" applyProtection="1">
      <alignment wrapText="1"/>
      <protection locked="0"/>
    </xf>
    <xf numFmtId="0" fontId="4" fillId="7" borderId="32" xfId="0" applyFont="1" applyFill="1" applyBorder="1" applyAlignment="1" applyProtection="1">
      <alignment wrapText="1"/>
      <protection locked="0"/>
    </xf>
    <xf numFmtId="0" fontId="4" fillId="10" borderId="32" xfId="0" applyFont="1" applyFill="1" applyBorder="1" applyAlignment="1" applyProtection="1">
      <alignment wrapText="1"/>
      <protection locked="0"/>
    </xf>
    <xf numFmtId="49" fontId="6" fillId="7" borderId="14" xfId="0" applyNumberFormat="1" applyFont="1" applyFill="1" applyBorder="1" applyAlignment="1">
      <alignment wrapText="1"/>
    </xf>
    <xf numFmtId="0" fontId="4" fillId="7" borderId="37" xfId="0" applyFont="1" applyFill="1" applyBorder="1" applyAlignment="1" applyProtection="1">
      <alignment horizontal="center" vertical="center" wrapText="1"/>
      <protection locked="0"/>
    </xf>
    <xf numFmtId="49" fontId="4" fillId="0" borderId="21" xfId="0" applyNumberFormat="1" applyFont="1" applyBorder="1" applyAlignment="1">
      <alignment wrapText="1"/>
    </xf>
    <xf numFmtId="0" fontId="4" fillId="0" borderId="9" xfId="0" applyFont="1" applyBorder="1" applyAlignment="1" applyProtection="1">
      <alignment horizontal="center" vertical="center" wrapText="1"/>
      <protection locked="0"/>
    </xf>
    <xf numFmtId="49" fontId="4" fillId="0" borderId="33" xfId="0" applyNumberFormat="1" applyFont="1" applyBorder="1" applyAlignment="1" applyProtection="1">
      <alignment wrapText="1"/>
      <protection locked="0"/>
    </xf>
    <xf numFmtId="0" fontId="7" fillId="3" borderId="1" xfId="0" applyFont="1" applyFill="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pplyProtection="1">
      <alignment horizontal="left" vertical="center" wrapText="1"/>
      <protection locked="0"/>
    </xf>
    <xf numFmtId="0" fontId="13" fillId="0" borderId="17" xfId="0" applyFont="1" applyBorder="1" applyAlignment="1">
      <alignment horizontal="center"/>
    </xf>
    <xf numFmtId="0" fontId="0" fillId="0" borderId="23" xfId="0" applyBorder="1"/>
    <xf numFmtId="0" fontId="0" fillId="0" borderId="0" xfId="0" quotePrefix="1"/>
    <xf numFmtId="0" fontId="0" fillId="0" borderId="1" xfId="0" applyBorder="1"/>
    <xf numFmtId="0" fontId="0" fillId="0" borderId="25" xfId="0" applyBorder="1"/>
    <xf numFmtId="0" fontId="0" fillId="0" borderId="12" xfId="0" applyBorder="1"/>
    <xf numFmtId="0" fontId="0" fillId="0" borderId="20" xfId="0" applyBorder="1"/>
    <xf numFmtId="0" fontId="0" fillId="0" borderId="26" xfId="0" applyBorder="1"/>
    <xf numFmtId="0" fontId="0" fillId="0" borderId="22" xfId="0" applyBorder="1"/>
    <xf numFmtId="0" fontId="0" fillId="0" borderId="27" xfId="0" applyBorder="1"/>
    <xf numFmtId="0" fontId="0" fillId="0" borderId="15" xfId="0" applyBorder="1"/>
    <xf numFmtId="0" fontId="0" fillId="0" borderId="28" xfId="0" applyBorder="1"/>
    <xf numFmtId="0" fontId="14" fillId="0" borderId="2" xfId="0" applyFont="1" applyBorder="1"/>
    <xf numFmtId="0" fontId="14" fillId="0" borderId="3" xfId="0" applyFont="1" applyBorder="1"/>
    <xf numFmtId="0" fontId="14" fillId="0" borderId="4" xfId="0" applyFont="1" applyBorder="1"/>
    <xf numFmtId="0" fontId="14" fillId="8" borderId="2" xfId="0" applyFont="1" applyFill="1" applyBorder="1"/>
    <xf numFmtId="0" fontId="14" fillId="8" borderId="3" xfId="0" applyFont="1" applyFill="1" applyBorder="1"/>
    <xf numFmtId="0" fontId="14" fillId="8" borderId="4" xfId="0" applyFont="1" applyFill="1" applyBorder="1"/>
    <xf numFmtId="0" fontId="0" fillId="8" borderId="2" xfId="0" applyFill="1" applyBorder="1"/>
    <xf numFmtId="0" fontId="0" fillId="8" borderId="3" xfId="0" applyFill="1" applyBorder="1"/>
    <xf numFmtId="0" fontId="0" fillId="8" borderId="4" xfId="0" applyFill="1" applyBorder="1"/>
    <xf numFmtId="0" fontId="0" fillId="8" borderId="25" xfId="0" applyFill="1" applyBorder="1"/>
    <xf numFmtId="0" fontId="0" fillId="8" borderId="12" xfId="0" applyFill="1" applyBorder="1"/>
    <xf numFmtId="0" fontId="0" fillId="8" borderId="20" xfId="0" applyFill="1" applyBorder="1"/>
    <xf numFmtId="0" fontId="5" fillId="3" borderId="1" xfId="0" applyFont="1" applyFill="1" applyBorder="1" applyAlignment="1">
      <alignment horizontal="centerContinuous" vertical="center" wrapText="1"/>
    </xf>
    <xf numFmtId="0" fontId="6" fillId="0" borderId="1" xfId="0" applyFont="1" applyBorder="1"/>
    <xf numFmtId="0" fontId="4" fillId="0" borderId="1" xfId="0" applyFont="1" applyBorder="1"/>
    <xf numFmtId="0" fontId="4" fillId="0" borderId="0" xfId="0" applyFont="1"/>
    <xf numFmtId="0" fontId="5" fillId="4" borderId="9"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4" fillId="7" borderId="9" xfId="0" applyFont="1" applyFill="1" applyBorder="1" applyAlignment="1" applyProtection="1">
      <alignment horizontal="center" vertical="center" wrapText="1"/>
      <protection locked="0"/>
    </xf>
    <xf numFmtId="0" fontId="4" fillId="10" borderId="0" xfId="0" applyFont="1" applyFill="1" applyAlignment="1">
      <alignment horizontal="center" vertical="center" wrapText="1"/>
    </xf>
    <xf numFmtId="0" fontId="4" fillId="0" borderId="11" xfId="0" applyFont="1" applyBorder="1" applyAlignment="1" applyProtection="1">
      <alignment horizontal="center" vertical="center" wrapText="1"/>
      <protection locked="0"/>
    </xf>
    <xf numFmtId="0" fontId="7" fillId="4" borderId="1" xfId="0" applyFont="1" applyFill="1" applyBorder="1" applyAlignment="1">
      <alignment wrapText="1"/>
    </xf>
    <xf numFmtId="0" fontId="5" fillId="4" borderId="1" xfId="0" applyFont="1" applyFill="1" applyBorder="1" applyAlignment="1">
      <alignment horizontal="center" vertical="center" wrapText="1"/>
    </xf>
    <xf numFmtId="0" fontId="6" fillId="0" borderId="1" xfId="0" applyFont="1" applyBorder="1" applyAlignment="1">
      <alignment wrapText="1"/>
    </xf>
    <xf numFmtId="0" fontId="6" fillId="0" borderId="1" xfId="0" applyFont="1" applyBorder="1" applyAlignment="1">
      <alignment vertical="center" wrapText="1"/>
    </xf>
    <xf numFmtId="0" fontId="16" fillId="0" borderId="0" xfId="0" applyFont="1"/>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horizontal="left" wrapText="1"/>
    </xf>
    <xf numFmtId="0" fontId="1" fillId="0" borderId="0" xfId="0" applyFont="1" applyAlignment="1">
      <alignment horizontal="left" wrapText="1"/>
    </xf>
    <xf numFmtId="0" fontId="17" fillId="0" borderId="0" xfId="0" applyFont="1" applyAlignment="1">
      <alignment horizontal="left" vertical="center" wrapText="1"/>
    </xf>
    <xf numFmtId="0" fontId="1" fillId="0" borderId="0" xfId="0" applyFont="1" applyAlignment="1">
      <alignment wrapText="1"/>
    </xf>
    <xf numFmtId="0" fontId="1" fillId="0" borderId="0" xfId="0" applyFont="1" applyAlignment="1">
      <alignment horizontal="left" vertical="center" wrapText="1"/>
    </xf>
    <xf numFmtId="0" fontId="1" fillId="0" borderId="0" xfId="0" applyFont="1"/>
    <xf numFmtId="0" fontId="7" fillId="0" borderId="1" xfId="0" applyFont="1" applyBorder="1"/>
    <xf numFmtId="14" fontId="7" fillId="0" borderId="1" xfId="0" applyNumberFormat="1" applyFont="1" applyBorder="1"/>
    <xf numFmtId="0" fontId="7" fillId="0" borderId="0" xfId="0" applyFont="1"/>
    <xf numFmtId="0" fontId="9" fillId="0" borderId="1" xfId="0" applyFont="1" applyBorder="1" applyAlignment="1">
      <alignment vertical="center" wrapText="1"/>
    </xf>
    <xf numFmtId="0" fontId="4" fillId="0" borderId="0" xfId="0" applyFont="1" applyAlignment="1">
      <alignment horizontal="center" wrapText="1"/>
    </xf>
    <xf numFmtId="0" fontId="4" fillId="0" borderId="15" xfId="0" applyFont="1" applyBorder="1" applyAlignment="1">
      <alignment horizontal="center" wrapText="1"/>
    </xf>
    <xf numFmtId="0" fontId="5" fillId="3" borderId="1" xfId="0" applyFont="1" applyFill="1" applyBorder="1" applyAlignment="1">
      <alignment horizontal="left" vertical="center" wrapText="1"/>
    </xf>
    <xf numFmtId="0" fontId="5" fillId="3" borderId="16" xfId="0" applyFont="1" applyFill="1" applyBorder="1" applyAlignment="1">
      <alignment horizontal="center" wrapText="1"/>
    </xf>
    <xf numFmtId="0" fontId="5" fillId="3" borderId="17" xfId="0" applyFont="1" applyFill="1" applyBorder="1" applyAlignment="1">
      <alignment horizontal="center" wrapText="1"/>
    </xf>
    <xf numFmtId="0" fontId="5" fillId="3" borderId="18" xfId="0" applyFont="1" applyFill="1" applyBorder="1" applyAlignment="1">
      <alignment horizontal="center" wrapText="1"/>
    </xf>
    <xf numFmtId="0" fontId="4" fillId="0" borderId="19"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0" xfId="0" applyFont="1" applyAlignment="1">
      <alignment horizontal="center" vertical="center" wrapText="1"/>
    </xf>
    <xf numFmtId="0" fontId="4" fillId="0" borderId="2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10" fillId="3" borderId="0" xfId="0" applyFont="1" applyFill="1" applyAlignment="1">
      <alignment horizontal="center" vertical="center" wrapText="1"/>
    </xf>
    <xf numFmtId="0" fontId="10" fillId="3" borderId="15"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7" borderId="2" xfId="0" applyFont="1" applyFill="1" applyBorder="1" applyAlignment="1">
      <alignment horizontal="left" vertical="center" wrapText="1"/>
    </xf>
    <xf numFmtId="0" fontId="6" fillId="7" borderId="4" xfId="0" applyFont="1" applyFill="1" applyBorder="1" applyAlignment="1">
      <alignment horizontal="left" vertical="center" wrapText="1"/>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5" fillId="9"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4" fillId="0" borderId="1" xfId="0" applyFont="1" applyBorder="1" applyAlignment="1" applyProtection="1">
      <alignment horizontal="center" vertical="top" wrapText="1"/>
      <protection locked="0"/>
    </xf>
    <xf numFmtId="0" fontId="6" fillId="7" borderId="1" xfId="0" applyFont="1" applyFill="1" applyBorder="1" applyAlignment="1">
      <alignment horizontal="center" vertical="center" wrapText="1"/>
    </xf>
    <xf numFmtId="0" fontId="5" fillId="2" borderId="2" xfId="0" applyFont="1" applyFill="1" applyBorder="1" applyAlignment="1">
      <alignment horizontal="center"/>
    </xf>
    <xf numFmtId="0" fontId="5" fillId="2" borderId="3" xfId="0" applyFont="1" applyFill="1" applyBorder="1" applyAlignment="1">
      <alignment horizontal="center"/>
    </xf>
    <xf numFmtId="0" fontId="5" fillId="2" borderId="4" xfId="0" applyFont="1" applyFill="1" applyBorder="1" applyAlignment="1">
      <alignment horizontal="center"/>
    </xf>
    <xf numFmtId="0" fontId="6" fillId="0" borderId="1" xfId="0" applyFont="1" applyBorder="1" applyAlignment="1">
      <alignment horizontal="center" vertical="center" wrapText="1"/>
    </xf>
    <xf numFmtId="0" fontId="5" fillId="2" borderId="1" xfId="0" applyFont="1" applyFill="1" applyBorder="1" applyAlignment="1">
      <alignment horizontal="center"/>
    </xf>
    <xf numFmtId="0" fontId="6" fillId="7" borderId="9" xfId="0" applyFont="1" applyFill="1" applyBorder="1" applyAlignment="1">
      <alignment horizontal="center" vertical="center" wrapText="1"/>
    </xf>
    <xf numFmtId="0" fontId="6" fillId="7" borderId="10" xfId="0" applyFont="1" applyFill="1" applyBorder="1" applyAlignment="1">
      <alignment horizontal="center" vertical="center" wrapText="1"/>
    </xf>
    <xf numFmtId="0" fontId="6" fillId="7" borderId="11" xfId="0" applyFont="1" applyFill="1" applyBorder="1" applyAlignment="1">
      <alignment horizontal="center" vertical="center" wrapText="1"/>
    </xf>
    <xf numFmtId="0" fontId="4" fillId="10" borderId="0" xfId="0" applyFont="1" applyFill="1" applyAlignment="1" applyProtection="1">
      <alignment horizontal="center" vertical="center" wrapText="1"/>
      <protection locked="0"/>
    </xf>
    <xf numFmtId="0" fontId="4" fillId="10" borderId="0" xfId="0" applyFont="1" applyFill="1" applyAlignment="1">
      <alignment horizontal="center" vertical="center" wrapText="1"/>
    </xf>
    <xf numFmtId="0" fontId="5" fillId="2" borderId="1" xfId="0" applyFont="1" applyFill="1" applyBorder="1" applyAlignment="1">
      <alignment horizontal="center" vertical="center" wrapText="1"/>
    </xf>
    <xf numFmtId="0" fontId="5" fillId="2" borderId="11" xfId="0" applyFont="1" applyFill="1" applyBorder="1" applyAlignment="1">
      <alignment horizontal="center" vertical="center" wrapText="1"/>
    </xf>
    <xf numFmtId="49" fontId="5" fillId="9" borderId="16" xfId="0" applyNumberFormat="1" applyFont="1" applyFill="1" applyBorder="1" applyAlignment="1">
      <alignment horizontal="center" wrapText="1"/>
    </xf>
    <xf numFmtId="49" fontId="5" fillId="9" borderId="17" xfId="0" applyNumberFormat="1" applyFont="1" applyFill="1" applyBorder="1" applyAlignment="1">
      <alignment horizontal="center" wrapText="1"/>
    </xf>
    <xf numFmtId="49" fontId="5" fillId="9" borderId="31" xfId="0" applyNumberFormat="1" applyFont="1" applyFill="1" applyBorder="1" applyAlignment="1">
      <alignment horizontal="center" wrapText="1"/>
    </xf>
    <xf numFmtId="49" fontId="4" fillId="0" borderId="0" xfId="0" applyNumberFormat="1" applyFont="1" applyAlignment="1">
      <alignment horizontal="center" wrapText="1"/>
    </xf>
    <xf numFmtId="0" fontId="5" fillId="3" borderId="7" xfId="0" applyFont="1" applyFill="1" applyBorder="1" applyAlignment="1">
      <alignment horizontal="center" vertical="center" wrapText="1"/>
    </xf>
    <xf numFmtId="49" fontId="4" fillId="3" borderId="6" xfId="0" applyNumberFormat="1" applyFont="1" applyFill="1" applyBorder="1" applyAlignment="1">
      <alignment horizontal="center" wrapText="1"/>
    </xf>
    <xf numFmtId="0" fontId="4" fillId="10" borderId="34" xfId="0" applyFont="1" applyFill="1" applyBorder="1" applyAlignment="1">
      <alignment horizontal="center" wrapText="1"/>
    </xf>
    <xf numFmtId="0" fontId="4" fillId="10" borderId="35" xfId="0" applyFont="1" applyFill="1" applyBorder="1" applyAlignment="1">
      <alignment horizontal="center" wrapText="1"/>
    </xf>
    <xf numFmtId="0" fontId="4" fillId="10" borderId="36" xfId="0" applyFont="1" applyFill="1" applyBorder="1" applyAlignment="1">
      <alignment horizontal="center" wrapText="1"/>
    </xf>
    <xf numFmtId="0" fontId="5" fillId="9" borderId="1" xfId="0" applyFont="1" applyFill="1" applyBorder="1" applyAlignment="1">
      <alignment horizontal="center" wrapText="1"/>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4" fillId="0" borderId="25" xfId="0" applyFont="1" applyBorder="1" applyAlignment="1" applyProtection="1">
      <alignment horizontal="center" vertical="top" wrapText="1"/>
      <protection locked="0"/>
    </xf>
    <xf numFmtId="0" fontId="4" fillId="0" borderId="20" xfId="0" applyFont="1" applyBorder="1" applyAlignment="1" applyProtection="1">
      <alignment horizontal="center" vertical="top" wrapText="1"/>
      <protection locked="0"/>
    </xf>
    <xf numFmtId="0" fontId="4" fillId="0" borderId="26" xfId="0" applyFont="1" applyBorder="1" applyAlignment="1" applyProtection="1">
      <alignment horizontal="center" vertical="top" wrapText="1"/>
      <protection locked="0"/>
    </xf>
    <xf numFmtId="0" fontId="4" fillId="0" borderId="22" xfId="0" applyFont="1" applyBorder="1" applyAlignment="1" applyProtection="1">
      <alignment horizontal="center" vertical="top" wrapText="1"/>
      <protection locked="0"/>
    </xf>
    <xf numFmtId="0" fontId="4" fillId="0" borderId="27" xfId="0" applyFont="1" applyBorder="1" applyAlignment="1" applyProtection="1">
      <alignment horizontal="center" vertical="top" wrapText="1"/>
      <protection locked="0"/>
    </xf>
    <xf numFmtId="0" fontId="4" fillId="0" borderId="28" xfId="0" applyFont="1" applyBorder="1" applyAlignment="1" applyProtection="1">
      <alignment horizontal="center" vertical="top" wrapText="1"/>
      <protection locked="0"/>
    </xf>
    <xf numFmtId="0" fontId="5" fillId="3" borderId="16"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4" fillId="0" borderId="19" xfId="0" applyFont="1" applyBorder="1" applyAlignment="1" applyProtection="1">
      <alignment horizontal="center" vertical="top" wrapText="1"/>
      <protection locked="0"/>
    </xf>
    <xf numFmtId="0" fontId="4" fillId="0" borderId="21" xfId="0" applyFont="1" applyBorder="1" applyAlignment="1" applyProtection="1">
      <alignment horizontal="center" vertical="top" wrapText="1"/>
      <protection locked="0"/>
    </xf>
    <xf numFmtId="0" fontId="4" fillId="0" borderId="14" xfId="0" applyFont="1" applyBorder="1" applyAlignment="1" applyProtection="1">
      <alignment horizontal="center" vertical="top" wrapText="1"/>
      <protection locked="0"/>
    </xf>
    <xf numFmtId="0" fontId="4" fillId="0" borderId="24" xfId="0" applyFont="1" applyBorder="1" applyAlignment="1" applyProtection="1">
      <alignment horizontal="center" vertical="top" wrapText="1"/>
      <protection locked="0"/>
    </xf>
  </cellXfs>
  <cellStyles count="1">
    <cellStyle name="Normal" xfId="0" builtinId="0"/>
  </cellStyles>
  <dxfs count="55">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ill>
        <patternFill>
          <bgColor rgb="FFFFFF99"/>
        </patternFill>
      </fill>
    </dxf>
    <dxf>
      <font>
        <color theme="0" tint="-0.14996795556505021"/>
      </font>
      <fill>
        <patternFill>
          <bgColor theme="0" tint="-0.14996795556505021"/>
        </patternFill>
      </fill>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ill>
        <patternFill>
          <bgColor rgb="FFFFFF99"/>
        </patternFill>
      </fill>
    </dxf>
    <dxf>
      <font>
        <color theme="0" tint="-0.14996795556505021"/>
      </font>
      <fill>
        <patternFill>
          <bgColor theme="0" tint="-0.14996795556505021"/>
        </patternFill>
      </fill>
    </dxf>
    <dxf>
      <fill>
        <patternFill>
          <bgColor rgb="FFFFFF99"/>
        </patternFill>
      </fill>
    </dxf>
    <dxf>
      <font>
        <color theme="0" tint="-0.14996795556505021"/>
      </font>
      <numFmt numFmtId="0" formatCode="General"/>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ill>
        <patternFill>
          <bgColor rgb="FFFFFF99"/>
        </patternFill>
      </fill>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ill>
        <patternFill>
          <bgColor rgb="FFFFFF99"/>
        </patternFill>
      </fill>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ill>
        <patternFill>
          <bgColor rgb="FFFFFF99"/>
        </patternFill>
      </fill>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ill>
        <patternFill>
          <bgColor rgb="FFFFFF99"/>
        </patternFill>
      </fill>
    </dxf>
    <dxf>
      <fill>
        <patternFill>
          <bgColor rgb="FFFFFF99"/>
        </patternFill>
      </fill>
    </dxf>
    <dxf>
      <font>
        <color theme="0" tint="-0.14996795556505021"/>
      </font>
      <fill>
        <patternFill>
          <bgColor theme="0" tint="-0.14996795556505021"/>
        </patternFill>
      </fill>
      <border>
        <left style="thin">
          <color theme="0" tint="-0.14993743705557422"/>
        </left>
        <right style="thin">
          <color theme="0" tint="-0.14993743705557422"/>
        </right>
        <top style="thin">
          <color theme="0" tint="-0.14993743705557422"/>
        </top>
        <bottom style="thin">
          <color theme="0" tint="-0.14993743705557422"/>
        </bottom>
      </border>
    </dxf>
    <dxf>
      <font>
        <color auto="1"/>
      </font>
      <fill>
        <patternFill>
          <bgColor rgb="FFFFFF99"/>
        </patternFill>
      </fill>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ont>
        <color auto="1"/>
      </font>
      <fill>
        <patternFill>
          <bgColor rgb="FFFFFF99"/>
        </patternFill>
      </fill>
    </dxf>
    <dxf>
      <fill>
        <patternFill>
          <bgColor rgb="FFFFFF99"/>
        </patternFill>
      </fill>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ont>
        <color auto="1"/>
      </font>
      <fill>
        <patternFill>
          <bgColor rgb="FFFFFF99"/>
        </patternFill>
      </fill>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ill>
        <patternFill>
          <bgColor rgb="FFFFFF99"/>
        </patternFill>
      </fill>
    </dxf>
    <dxf>
      <fill>
        <patternFill>
          <bgColor theme="1"/>
        </patternFill>
      </fill>
    </dxf>
  </dxfs>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152400</xdr:rowOff>
    </xdr:from>
    <xdr:to>
      <xdr:col>0</xdr:col>
      <xdr:colOff>2426970</xdr:colOff>
      <xdr:row>1</xdr:row>
      <xdr:rowOff>396240</xdr:rowOff>
    </xdr:to>
    <xdr:pic>
      <xdr:nvPicPr>
        <xdr:cNvPr id="2" name="Google Shape;98;p1" descr="Colorado Department of Health Care Policy and Finance logo">
          <a:extLst>
            <a:ext uri="{FF2B5EF4-FFF2-40B4-BE49-F238E27FC236}">
              <a16:creationId xmlns:a16="http://schemas.microsoft.com/office/drawing/2014/main" id="{551AB8AE-3005-90E7-4188-43305D2D3FC5}"/>
            </a:ext>
          </a:extLst>
        </xdr:cNvPr>
        <xdr:cNvPicPr preferRelativeResize="0"/>
      </xdr:nvPicPr>
      <xdr:blipFill rotWithShape="1">
        <a:blip xmlns:r="http://schemas.openxmlformats.org/officeDocument/2006/relationships" r:embed="rId1">
          <a:alphaModFix/>
        </a:blip>
        <a:srcRect/>
        <a:stretch/>
      </xdr:blipFill>
      <xdr:spPr>
        <a:xfrm>
          <a:off x="57150" y="152400"/>
          <a:ext cx="2419350" cy="4191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A1471-3C98-4CA2-AD59-6E1A65D3CF10}">
  <sheetPr codeName="Sheet1">
    <pageSetUpPr fitToPage="1"/>
  </sheetPr>
  <dimension ref="A1:V46"/>
  <sheetViews>
    <sheetView topLeftCell="A29" zoomScale="95" zoomScaleNormal="95" workbookViewId="0">
      <selection activeCell="A35" sqref="A35:D45"/>
    </sheetView>
  </sheetViews>
  <sheetFormatPr defaultColWidth="9" defaultRowHeight="18" x14ac:dyDescent="0.35"/>
  <cols>
    <col min="1" max="1" width="37.140625" style="13" customWidth="1"/>
    <col min="2" max="3" width="49" style="13" customWidth="1"/>
    <col min="4" max="4" width="48.85546875" style="13" customWidth="1"/>
    <col min="5" max="7" width="19.85546875" style="102" customWidth="1"/>
    <col min="8" max="8" width="27.42578125" style="103" customWidth="1"/>
    <col min="9" max="9" width="7.5703125" style="103" customWidth="1"/>
    <col min="10" max="22" width="19.85546875" style="103" customWidth="1"/>
  </cols>
  <sheetData>
    <row r="1" spans="1:16" ht="15" x14ac:dyDescent="0.25">
      <c r="A1" s="113"/>
      <c r="B1" s="128" t="s">
        <v>385</v>
      </c>
      <c r="C1" s="128"/>
      <c r="D1" s="128"/>
    </row>
    <row r="2" spans="1:16" ht="45" x14ac:dyDescent="0.25">
      <c r="A2" s="114"/>
      <c r="B2" s="129"/>
      <c r="C2" s="129"/>
      <c r="D2" s="129"/>
      <c r="F2" s="102" t="s">
        <v>452</v>
      </c>
      <c r="G2" s="102" t="s">
        <v>387</v>
      </c>
      <c r="H2" s="103" t="s">
        <v>388</v>
      </c>
      <c r="I2" s="103" t="str">
        <f>IF(OR(B8=H4,B8=H7,B8=H8), "Yes", "No")</f>
        <v>No</v>
      </c>
    </row>
    <row r="3" spans="1:16" ht="60" x14ac:dyDescent="0.35">
      <c r="A3" s="98" t="s">
        <v>397</v>
      </c>
      <c r="B3" s="12"/>
      <c r="C3" s="98" t="s">
        <v>398</v>
      </c>
      <c r="D3" s="12"/>
      <c r="F3" s="102" t="s">
        <v>11</v>
      </c>
      <c r="G3" s="102" t="s">
        <v>389</v>
      </c>
      <c r="H3" s="102" t="s">
        <v>390</v>
      </c>
      <c r="P3" s="103" t="s">
        <v>720</v>
      </c>
    </row>
    <row r="4" spans="1:16" ht="60" x14ac:dyDescent="0.35">
      <c r="A4" s="98" t="s">
        <v>399</v>
      </c>
      <c r="B4" s="12"/>
      <c r="C4" s="99" t="s">
        <v>400</v>
      </c>
      <c r="D4" s="12"/>
      <c r="G4" s="102" t="s">
        <v>391</v>
      </c>
      <c r="H4" s="103" t="s">
        <v>392</v>
      </c>
    </row>
    <row r="5" spans="1:16" ht="46.5" x14ac:dyDescent="0.35">
      <c r="A5" s="98" t="s">
        <v>401</v>
      </c>
      <c r="B5" s="14"/>
      <c r="C5" s="98" t="s">
        <v>402</v>
      </c>
      <c r="D5" s="12"/>
      <c r="G5" s="102" t="s">
        <v>393</v>
      </c>
      <c r="H5" s="103" t="s">
        <v>394</v>
      </c>
    </row>
    <row r="6" spans="1:16" ht="46.5" x14ac:dyDescent="0.35">
      <c r="A6" s="98" t="s">
        <v>403</v>
      </c>
      <c r="B6" s="14"/>
      <c r="C6" s="98" t="s">
        <v>404</v>
      </c>
      <c r="D6" s="12"/>
      <c r="H6" s="103" t="s">
        <v>395</v>
      </c>
    </row>
    <row r="7" spans="1:16" ht="46.5" x14ac:dyDescent="0.35">
      <c r="A7" s="98" t="s">
        <v>405</v>
      </c>
      <c r="B7" s="14" t="s">
        <v>452</v>
      </c>
      <c r="C7" s="98" t="s">
        <v>406</v>
      </c>
      <c r="D7" s="12"/>
      <c r="H7" s="103" t="s">
        <v>395</v>
      </c>
    </row>
    <row r="8" spans="1:16" x14ac:dyDescent="0.35">
      <c r="A8" s="98" t="s">
        <v>407</v>
      </c>
      <c r="B8" s="14"/>
      <c r="C8" s="98" t="s">
        <v>380</v>
      </c>
      <c r="D8" s="12"/>
      <c r="H8" s="103" t="s">
        <v>396</v>
      </c>
    </row>
    <row r="10" spans="1:16" x14ac:dyDescent="0.25">
      <c r="A10" s="115" t="s">
        <v>408</v>
      </c>
      <c r="B10" s="115"/>
      <c r="C10" s="115"/>
      <c r="D10" s="115"/>
      <c r="F10" s="102" t="s">
        <v>424</v>
      </c>
      <c r="G10" s="102" t="s">
        <v>433</v>
      </c>
    </row>
    <row r="11" spans="1:16" ht="30" x14ac:dyDescent="0.35">
      <c r="A11" s="96"/>
      <c r="B11" s="97" t="s">
        <v>409</v>
      </c>
      <c r="C11" s="97" t="s">
        <v>410</v>
      </c>
      <c r="D11" s="97" t="s">
        <v>411</v>
      </c>
      <c r="F11" s="102" t="s">
        <v>425</v>
      </c>
      <c r="G11" s="102" t="s">
        <v>434</v>
      </c>
    </row>
    <row r="12" spans="1:16" ht="30" x14ac:dyDescent="0.35">
      <c r="A12" s="35" t="s">
        <v>412</v>
      </c>
      <c r="B12" s="15"/>
      <c r="C12" s="15"/>
      <c r="D12" s="15"/>
      <c r="F12" s="102" t="s">
        <v>426</v>
      </c>
      <c r="G12" s="102" t="s">
        <v>435</v>
      </c>
    </row>
    <row r="13" spans="1:16" ht="30" x14ac:dyDescent="0.35">
      <c r="A13" s="35" t="s">
        <v>413</v>
      </c>
      <c r="B13" s="15"/>
      <c r="C13" s="15"/>
      <c r="D13" s="15"/>
      <c r="F13" s="102" t="s">
        <v>427</v>
      </c>
      <c r="G13" s="102" t="s">
        <v>436</v>
      </c>
    </row>
    <row r="14" spans="1:16" ht="36" x14ac:dyDescent="0.35">
      <c r="A14" s="35" t="s">
        <v>414</v>
      </c>
      <c r="B14" s="15"/>
      <c r="C14" s="15"/>
      <c r="D14" s="15"/>
      <c r="F14" s="102" t="s">
        <v>428</v>
      </c>
      <c r="G14" s="102" t="s">
        <v>437</v>
      </c>
    </row>
    <row r="15" spans="1:16" x14ac:dyDescent="0.35">
      <c r="A15" s="35" t="s">
        <v>415</v>
      </c>
      <c r="B15" s="15"/>
      <c r="C15" s="15"/>
      <c r="D15" s="15"/>
      <c r="F15" s="102" t="s">
        <v>429</v>
      </c>
      <c r="G15" s="102" t="s">
        <v>438</v>
      </c>
    </row>
    <row r="16" spans="1:16" x14ac:dyDescent="0.35">
      <c r="A16" s="35" t="s">
        <v>416</v>
      </c>
      <c r="B16" s="15"/>
      <c r="C16" s="15"/>
      <c r="D16" s="15"/>
      <c r="F16" s="102" t="s">
        <v>430</v>
      </c>
      <c r="G16" s="102" t="s">
        <v>439</v>
      </c>
    </row>
    <row r="17" spans="1:7" ht="36" x14ac:dyDescent="0.35">
      <c r="A17" s="35" t="s">
        <v>417</v>
      </c>
      <c r="B17" s="15"/>
      <c r="C17" s="15"/>
      <c r="D17" s="15"/>
      <c r="F17" s="102" t="s">
        <v>431</v>
      </c>
      <c r="G17" s="102" t="s">
        <v>440</v>
      </c>
    </row>
    <row r="18" spans="1:7" ht="30" x14ac:dyDescent="0.35">
      <c r="A18" s="96"/>
      <c r="B18" s="97" t="s">
        <v>418</v>
      </c>
      <c r="C18" s="97" t="s">
        <v>419</v>
      </c>
      <c r="D18" s="97" t="s">
        <v>420</v>
      </c>
      <c r="F18" s="102" t="s">
        <v>432</v>
      </c>
      <c r="G18" s="102" t="s">
        <v>441</v>
      </c>
    </row>
    <row r="19" spans="1:7" x14ac:dyDescent="0.35">
      <c r="A19" s="35" t="s">
        <v>412</v>
      </c>
      <c r="B19" s="15"/>
      <c r="C19" s="15"/>
      <c r="D19" s="15"/>
      <c r="F19" s="102" t="s">
        <v>396</v>
      </c>
      <c r="G19" s="102" t="s">
        <v>396</v>
      </c>
    </row>
    <row r="20" spans="1:7" x14ac:dyDescent="0.35">
      <c r="A20" s="35" t="s">
        <v>413</v>
      </c>
      <c r="B20" s="15"/>
      <c r="C20" s="15"/>
      <c r="D20" s="15"/>
    </row>
    <row r="21" spans="1:7" ht="36" x14ac:dyDescent="0.35">
      <c r="A21" s="35" t="s">
        <v>414</v>
      </c>
      <c r="B21" s="15"/>
      <c r="C21" s="15"/>
      <c r="D21" s="15"/>
    </row>
    <row r="22" spans="1:7" x14ac:dyDescent="0.35">
      <c r="A22" s="35" t="s">
        <v>415</v>
      </c>
      <c r="B22" s="15"/>
      <c r="C22" s="15"/>
      <c r="D22" s="15"/>
    </row>
    <row r="23" spans="1:7" x14ac:dyDescent="0.35">
      <c r="A23" s="35" t="s">
        <v>416</v>
      </c>
      <c r="B23" s="15"/>
      <c r="C23" s="15"/>
      <c r="D23" s="15"/>
    </row>
    <row r="24" spans="1:7" ht="36" x14ac:dyDescent="0.35">
      <c r="A24" s="35" t="s">
        <v>417</v>
      </c>
      <c r="B24" s="15"/>
      <c r="C24" s="15"/>
      <c r="D24" s="15"/>
    </row>
    <row r="25" spans="1:7" x14ac:dyDescent="0.35">
      <c r="A25" s="96"/>
      <c r="B25" s="97" t="s">
        <v>421</v>
      </c>
      <c r="C25" s="97" t="s">
        <v>422</v>
      </c>
      <c r="D25" s="97" t="s">
        <v>423</v>
      </c>
    </row>
    <row r="26" spans="1:7" x14ac:dyDescent="0.35">
      <c r="A26" s="35" t="s">
        <v>412</v>
      </c>
      <c r="B26" s="15"/>
      <c r="C26" s="15"/>
      <c r="D26" s="15"/>
    </row>
    <row r="27" spans="1:7" x14ac:dyDescent="0.35">
      <c r="A27" s="35" t="s">
        <v>413</v>
      </c>
      <c r="B27" s="15"/>
      <c r="C27" s="15"/>
      <c r="D27" s="15"/>
    </row>
    <row r="28" spans="1:7" ht="36" x14ac:dyDescent="0.35">
      <c r="A28" s="35" t="s">
        <v>414</v>
      </c>
      <c r="B28" s="15"/>
      <c r="C28" s="15"/>
      <c r="D28" s="15"/>
    </row>
    <row r="29" spans="1:7" x14ac:dyDescent="0.35">
      <c r="A29" s="35" t="s">
        <v>415</v>
      </c>
      <c r="B29" s="15"/>
      <c r="C29" s="15"/>
      <c r="D29" s="15"/>
    </row>
    <row r="30" spans="1:7" x14ac:dyDescent="0.35">
      <c r="A30" s="35" t="s">
        <v>416</v>
      </c>
      <c r="B30" s="15"/>
      <c r="C30" s="15"/>
      <c r="D30" s="15"/>
    </row>
    <row r="31" spans="1:7" ht="36" x14ac:dyDescent="0.35">
      <c r="A31" s="35" t="s">
        <v>417</v>
      </c>
      <c r="B31" s="15"/>
      <c r="C31" s="15"/>
      <c r="D31" s="15"/>
    </row>
    <row r="33" spans="1:7" ht="18.75" thickBot="1" x14ac:dyDescent="0.4"/>
    <row r="34" spans="1:7" x14ac:dyDescent="0.35">
      <c r="A34" s="116" t="s">
        <v>442</v>
      </c>
      <c r="B34" s="117"/>
      <c r="C34" s="117"/>
      <c r="D34" s="118"/>
      <c r="E34" s="103"/>
      <c r="F34" s="103"/>
    </row>
    <row r="35" spans="1:7" ht="36" customHeight="1" x14ac:dyDescent="0.25">
      <c r="A35" s="119" t="s">
        <v>443</v>
      </c>
      <c r="B35" s="120"/>
      <c r="C35" s="120"/>
      <c r="D35" s="121"/>
      <c r="E35" s="103"/>
      <c r="F35" s="103"/>
      <c r="G35" s="103"/>
    </row>
    <row r="36" spans="1:7" ht="36" customHeight="1" x14ac:dyDescent="0.25">
      <c r="A36" s="122"/>
      <c r="B36" s="123"/>
      <c r="C36" s="123"/>
      <c r="D36" s="124"/>
      <c r="E36" s="103"/>
      <c r="F36" s="103"/>
      <c r="G36" s="103"/>
    </row>
    <row r="37" spans="1:7" ht="36" customHeight="1" x14ac:dyDescent="0.25">
      <c r="A37" s="122"/>
      <c r="B37" s="123"/>
      <c r="C37" s="123"/>
      <c r="D37" s="124"/>
      <c r="E37" s="103"/>
      <c r="F37" s="103"/>
      <c r="G37" s="103"/>
    </row>
    <row r="38" spans="1:7" ht="36" customHeight="1" x14ac:dyDescent="0.25">
      <c r="A38" s="122"/>
      <c r="B38" s="123"/>
      <c r="C38" s="123"/>
      <c r="D38" s="124"/>
      <c r="E38" s="103"/>
      <c r="F38" s="103"/>
      <c r="G38" s="103"/>
    </row>
    <row r="39" spans="1:7" ht="36" customHeight="1" x14ac:dyDescent="0.25">
      <c r="A39" s="122"/>
      <c r="B39" s="123"/>
      <c r="C39" s="123"/>
      <c r="D39" s="124"/>
      <c r="E39" s="103"/>
      <c r="F39" s="103"/>
      <c r="G39" s="103"/>
    </row>
    <row r="40" spans="1:7" ht="36" customHeight="1" x14ac:dyDescent="0.25">
      <c r="A40" s="122"/>
      <c r="B40" s="123"/>
      <c r="C40" s="123"/>
      <c r="D40" s="124"/>
      <c r="E40" s="103"/>
      <c r="F40" s="103"/>
      <c r="G40" s="103"/>
    </row>
    <row r="41" spans="1:7" ht="36" customHeight="1" x14ac:dyDescent="0.25">
      <c r="A41" s="122"/>
      <c r="B41" s="123"/>
      <c r="C41" s="123"/>
      <c r="D41" s="124"/>
      <c r="E41" s="103"/>
      <c r="F41" s="103"/>
      <c r="G41" s="103"/>
    </row>
    <row r="42" spans="1:7" ht="36" customHeight="1" x14ac:dyDescent="0.25">
      <c r="A42" s="122"/>
      <c r="B42" s="123"/>
      <c r="C42" s="123"/>
      <c r="D42" s="124"/>
      <c r="E42" s="103"/>
      <c r="F42" s="103"/>
      <c r="G42" s="103"/>
    </row>
    <row r="43" spans="1:7" ht="36" customHeight="1" x14ac:dyDescent="0.25">
      <c r="A43" s="122"/>
      <c r="B43" s="123"/>
      <c r="C43" s="123"/>
      <c r="D43" s="124"/>
      <c r="E43" s="103"/>
      <c r="F43" s="103"/>
      <c r="G43" s="103"/>
    </row>
    <row r="44" spans="1:7" ht="36" customHeight="1" x14ac:dyDescent="0.25">
      <c r="A44" s="122"/>
      <c r="B44" s="123"/>
      <c r="C44" s="123"/>
      <c r="D44" s="124"/>
      <c r="E44" s="103"/>
      <c r="F44" s="103"/>
      <c r="G44" s="103"/>
    </row>
    <row r="45" spans="1:7" ht="36" customHeight="1" thickBot="1" x14ac:dyDescent="0.3">
      <c r="A45" s="125"/>
      <c r="B45" s="126"/>
      <c r="C45" s="126"/>
      <c r="D45" s="127"/>
      <c r="E45" s="103"/>
      <c r="F45" s="103"/>
      <c r="G45" s="103"/>
    </row>
    <row r="46" spans="1:7" x14ac:dyDescent="0.35">
      <c r="G46" s="103"/>
    </row>
  </sheetData>
  <sheetProtection selectLockedCells="1"/>
  <mergeCells count="5">
    <mergeCell ref="A1:A2"/>
    <mergeCell ref="A10:D10"/>
    <mergeCell ref="A34:D34"/>
    <mergeCell ref="A35:D45"/>
    <mergeCell ref="B1:D2"/>
  </mergeCells>
  <conditionalFormatting sqref="C8:D8">
    <cfRule type="expression" dxfId="54" priority="1">
      <formula>$I$2&lt;&gt;"Yes"</formula>
    </cfRule>
  </conditionalFormatting>
  <conditionalFormatting sqref="D3:D8 B3:B8">
    <cfRule type="containsBlanks" dxfId="53" priority="2">
      <formula>LEN(TRIM(B3))=0</formula>
    </cfRule>
  </conditionalFormatting>
  <dataValidations count="5">
    <dataValidation type="list" allowBlank="1" showInputMessage="1" showErrorMessage="1" sqref="B17:D17 B31:D31 B24:D24" xr:uid="{6F265DF3-BFE8-490D-8368-DA8276013B41}">
      <formula1>$F$10:$F$19</formula1>
    </dataValidation>
    <dataValidation type="list" allowBlank="1" showInputMessage="1" showErrorMessage="1" sqref="B13:D13 B20:D20 B27:D27" xr:uid="{A38BF949-C05E-44E8-BA8A-CAE7A26B5A20}">
      <formula1>$G$10:$G$19</formula1>
    </dataValidation>
    <dataValidation type="list" allowBlank="1" showInputMessage="1" showErrorMessage="1" sqref="D7" xr:uid="{F1D6A2A0-9253-43CB-B769-7EA50F80DD74}">
      <formula1>$G$1:$G$5</formula1>
    </dataValidation>
    <dataValidation type="list" allowBlank="1" showInputMessage="1" showErrorMessage="1" sqref="B7" xr:uid="{EF297557-3260-4FB6-9D16-27B41E55A508}">
      <formula1>$F$1:$F$3</formula1>
    </dataValidation>
    <dataValidation type="list" allowBlank="1" showInputMessage="1" showErrorMessage="1" sqref="B8" xr:uid="{5456E558-2E00-4FCD-BDA0-068ECAD042C7}">
      <formula1>$H$1:$H$8</formula1>
    </dataValidation>
  </dataValidations>
  <pageMargins left="0.25" right="0.25" top="0.75" bottom="0.75" header="0.3" footer="0.3"/>
  <pageSetup scale="73" fitToHeight="0" orientation="landscape" horizontalDpi="360" verticalDpi="360" r:id="rId1"/>
  <headerFooter>
    <oddFooter>&amp;LISLA Face Sheet&amp;RPage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5D6F2-CD21-4D43-B6F2-4128F9731403}">
  <sheetPr codeName="Sheet2">
    <pageSetUpPr fitToPage="1"/>
  </sheetPr>
  <dimension ref="A1:V90"/>
  <sheetViews>
    <sheetView topLeftCell="B1" zoomScale="90" zoomScaleNormal="90" workbookViewId="0">
      <selection activeCell="F14" sqref="F14"/>
    </sheetView>
  </sheetViews>
  <sheetFormatPr defaultColWidth="9" defaultRowHeight="18" x14ac:dyDescent="0.25"/>
  <cols>
    <col min="1" max="1" width="14.85546875" style="26" customWidth="1"/>
    <col min="2" max="2" width="98.5703125" style="26" customWidth="1"/>
    <col min="3" max="3" width="17" style="27" customWidth="1"/>
    <col min="4" max="4" width="20.5703125" style="3" hidden="1" customWidth="1"/>
    <col min="5" max="5" width="18.7109375" style="103" customWidth="1"/>
    <col min="6" max="11" width="23.28515625" style="103" customWidth="1"/>
    <col min="12" max="22" width="13.85546875" style="103" customWidth="1"/>
  </cols>
  <sheetData>
    <row r="1" spans="1:11" x14ac:dyDescent="0.25">
      <c r="A1" s="137" t="s">
        <v>444</v>
      </c>
      <c r="B1" s="137"/>
      <c r="C1" s="137"/>
    </row>
    <row r="2" spans="1:11" x14ac:dyDescent="0.25">
      <c r="A2" s="16" t="s">
        <v>445</v>
      </c>
      <c r="B2" s="16" t="s">
        <v>446</v>
      </c>
      <c r="C2" s="16" t="s">
        <v>447</v>
      </c>
      <c r="D2" s="5" t="s">
        <v>3</v>
      </c>
    </row>
    <row r="3" spans="1:11" ht="45" x14ac:dyDescent="0.35">
      <c r="A3" s="141" t="s">
        <v>448</v>
      </c>
      <c r="B3" s="142"/>
      <c r="C3" s="143"/>
      <c r="F3" s="103" t="s">
        <v>449</v>
      </c>
      <c r="G3" s="103" t="s">
        <v>386</v>
      </c>
      <c r="H3" s="105" t="s">
        <v>450</v>
      </c>
      <c r="I3" s="103" t="s">
        <v>452</v>
      </c>
      <c r="J3" s="103" t="s">
        <v>451</v>
      </c>
      <c r="K3" s="103" t="s">
        <v>452</v>
      </c>
    </row>
    <row r="4" spans="1:11" ht="75" x14ac:dyDescent="0.25">
      <c r="A4" s="144" t="s">
        <v>453</v>
      </c>
      <c r="B4" s="17" t="s">
        <v>454</v>
      </c>
      <c r="C4" s="15" t="s">
        <v>498</v>
      </c>
      <c r="D4" s="11" t="s">
        <v>9</v>
      </c>
      <c r="F4" s="103" t="s">
        <v>465</v>
      </c>
      <c r="G4" s="103" t="s">
        <v>495</v>
      </c>
      <c r="H4" s="105" t="s">
        <v>496</v>
      </c>
      <c r="I4" s="103" t="s">
        <v>11</v>
      </c>
      <c r="J4" s="103" t="s">
        <v>497</v>
      </c>
      <c r="K4" s="103" t="s">
        <v>11</v>
      </c>
    </row>
    <row r="5" spans="1:11" ht="30" x14ac:dyDescent="0.25">
      <c r="A5" s="144"/>
      <c r="B5" s="17" t="s">
        <v>455</v>
      </c>
      <c r="C5" s="15"/>
      <c r="D5" s="11" t="s">
        <v>9</v>
      </c>
      <c r="F5" s="103" t="s">
        <v>466</v>
      </c>
      <c r="G5" s="103" t="s">
        <v>498</v>
      </c>
      <c r="H5" s="105" t="s">
        <v>11</v>
      </c>
      <c r="J5" s="103" t="s">
        <v>11</v>
      </c>
      <c r="K5" s="103" t="s">
        <v>499</v>
      </c>
    </row>
    <row r="6" spans="1:11" ht="36" x14ac:dyDescent="0.25">
      <c r="A6" s="144"/>
      <c r="B6" s="17" t="s">
        <v>456</v>
      </c>
      <c r="C6" s="15"/>
      <c r="D6" s="11" t="s">
        <v>9</v>
      </c>
      <c r="F6" s="103" t="s">
        <v>467</v>
      </c>
    </row>
    <row r="7" spans="1:11" ht="36" x14ac:dyDescent="0.25">
      <c r="A7" s="144"/>
      <c r="B7" s="17" t="s">
        <v>457</v>
      </c>
      <c r="C7" s="15"/>
      <c r="D7" s="11" t="s">
        <v>9</v>
      </c>
      <c r="F7" s="103" t="s">
        <v>468</v>
      </c>
    </row>
    <row r="8" spans="1:11" ht="36" x14ac:dyDescent="0.25">
      <c r="A8" s="144"/>
      <c r="B8" s="17" t="s">
        <v>458</v>
      </c>
      <c r="C8" s="15"/>
      <c r="D8" s="11" t="s">
        <v>9</v>
      </c>
      <c r="F8" s="103" t="s">
        <v>469</v>
      </c>
    </row>
    <row r="9" spans="1:11" ht="36" x14ac:dyDescent="0.25">
      <c r="A9" s="144"/>
      <c r="B9" s="17" t="s">
        <v>459</v>
      </c>
      <c r="C9" s="15"/>
      <c r="D9" s="11" t="s">
        <v>9</v>
      </c>
      <c r="F9" s="103" t="s">
        <v>470</v>
      </c>
    </row>
    <row r="10" spans="1:11" ht="90" x14ac:dyDescent="0.25">
      <c r="A10" s="144"/>
      <c r="B10" s="17" t="s">
        <v>460</v>
      </c>
      <c r="C10" s="15"/>
      <c r="D10" s="11" t="s">
        <v>16</v>
      </c>
      <c r="F10" s="103" t="s">
        <v>471</v>
      </c>
    </row>
    <row r="11" spans="1:11" x14ac:dyDescent="0.25">
      <c r="A11" s="144"/>
      <c r="B11" s="17" t="s">
        <v>461</v>
      </c>
      <c r="C11" s="15" t="s">
        <v>449</v>
      </c>
      <c r="D11" s="11" t="s">
        <v>16</v>
      </c>
      <c r="F11" s="103" t="s">
        <v>472</v>
      </c>
    </row>
    <row r="12" spans="1:11" ht="54" x14ac:dyDescent="0.25">
      <c r="A12" s="144"/>
      <c r="B12" s="17" t="s">
        <v>462</v>
      </c>
      <c r="C12" s="15" t="s">
        <v>465</v>
      </c>
      <c r="D12" s="11" t="s">
        <v>16</v>
      </c>
    </row>
    <row r="13" spans="1:11" ht="120" x14ac:dyDescent="0.25">
      <c r="A13" s="144"/>
      <c r="B13" s="17" t="s">
        <v>463</v>
      </c>
      <c r="C13" s="15" t="s">
        <v>449</v>
      </c>
      <c r="D13" s="11" t="s">
        <v>16</v>
      </c>
      <c r="F13" s="103" t="s">
        <v>500</v>
      </c>
    </row>
    <row r="14" spans="1:11" ht="105" x14ac:dyDescent="0.25">
      <c r="A14" s="144"/>
      <c r="B14" s="17" t="s">
        <v>464</v>
      </c>
      <c r="C14" s="15" t="s">
        <v>449</v>
      </c>
      <c r="D14" s="11" t="s">
        <v>16</v>
      </c>
      <c r="F14" s="103" t="s">
        <v>501</v>
      </c>
    </row>
    <row r="15" spans="1:11" ht="36" x14ac:dyDescent="0.25">
      <c r="A15" s="140" t="s">
        <v>473</v>
      </c>
      <c r="B15" s="18" t="s">
        <v>474</v>
      </c>
      <c r="C15" s="19" t="s">
        <v>449</v>
      </c>
      <c r="D15" s="11" t="s">
        <v>9</v>
      </c>
    </row>
    <row r="16" spans="1:11" ht="36" x14ac:dyDescent="0.25">
      <c r="A16" s="140"/>
      <c r="B16" s="18" t="s">
        <v>475</v>
      </c>
      <c r="C16" s="19" t="s">
        <v>449</v>
      </c>
      <c r="D16" s="11" t="s">
        <v>16</v>
      </c>
    </row>
    <row r="17" spans="1:4" ht="36" x14ac:dyDescent="0.25">
      <c r="A17" s="140"/>
      <c r="B17" s="18" t="s">
        <v>476</v>
      </c>
      <c r="C17" s="19"/>
      <c r="D17" s="11" t="s">
        <v>9</v>
      </c>
    </row>
    <row r="18" spans="1:4" ht="36" x14ac:dyDescent="0.25">
      <c r="A18" s="130" t="s">
        <v>477</v>
      </c>
      <c r="B18" s="20" t="s">
        <v>478</v>
      </c>
      <c r="C18" s="15"/>
      <c r="D18" s="11" t="s">
        <v>9</v>
      </c>
    </row>
    <row r="19" spans="1:4" ht="36" x14ac:dyDescent="0.25">
      <c r="A19" s="131"/>
      <c r="B19" s="20" t="s">
        <v>479</v>
      </c>
      <c r="C19" s="15"/>
      <c r="D19" s="11" t="s">
        <v>16</v>
      </c>
    </row>
    <row r="20" spans="1:4" ht="54" x14ac:dyDescent="0.25">
      <c r="A20" s="131"/>
      <c r="B20" s="20" t="s">
        <v>480</v>
      </c>
      <c r="C20" s="15"/>
      <c r="D20" s="11" t="s">
        <v>16</v>
      </c>
    </row>
    <row r="21" spans="1:4" ht="54" x14ac:dyDescent="0.25">
      <c r="A21" s="131"/>
      <c r="B21" s="20" t="s">
        <v>481</v>
      </c>
      <c r="C21" s="15"/>
      <c r="D21" s="11" t="s">
        <v>16</v>
      </c>
    </row>
    <row r="22" spans="1:4" ht="36" x14ac:dyDescent="0.25">
      <c r="A22" s="132"/>
      <c r="B22" s="17" t="s">
        <v>482</v>
      </c>
      <c r="C22" s="15"/>
      <c r="D22" s="11" t="s">
        <v>16</v>
      </c>
    </row>
    <row r="23" spans="1:4" ht="36" x14ac:dyDescent="0.25">
      <c r="A23" s="140" t="s">
        <v>484</v>
      </c>
      <c r="B23" s="18" t="s">
        <v>485</v>
      </c>
      <c r="C23" s="19"/>
      <c r="D23" s="11" t="s">
        <v>9</v>
      </c>
    </row>
    <row r="24" spans="1:4" ht="36" x14ac:dyDescent="0.25">
      <c r="A24" s="140"/>
      <c r="B24" s="18" t="s">
        <v>486</v>
      </c>
      <c r="C24" s="19"/>
      <c r="D24" s="11" t="s">
        <v>9</v>
      </c>
    </row>
    <row r="25" spans="1:4" ht="36" x14ac:dyDescent="0.25">
      <c r="A25" s="140"/>
      <c r="B25" s="18" t="s">
        <v>483</v>
      </c>
      <c r="C25" s="19"/>
      <c r="D25" s="11" t="s">
        <v>9</v>
      </c>
    </row>
    <row r="26" spans="1:4" ht="54" x14ac:dyDescent="0.25">
      <c r="A26" s="130" t="s">
        <v>487</v>
      </c>
      <c r="B26" s="20" t="s">
        <v>488</v>
      </c>
      <c r="C26" s="15"/>
      <c r="D26" s="11" t="s">
        <v>9</v>
      </c>
    </row>
    <row r="27" spans="1:4" ht="36" x14ac:dyDescent="0.25">
      <c r="A27" s="131"/>
      <c r="B27" s="20" t="s">
        <v>489</v>
      </c>
      <c r="C27" s="15"/>
      <c r="D27" s="11" t="s">
        <v>9</v>
      </c>
    </row>
    <row r="28" spans="1:4" ht="54" x14ac:dyDescent="0.25">
      <c r="A28" s="131"/>
      <c r="B28" s="20" t="s">
        <v>490</v>
      </c>
      <c r="C28" s="15"/>
      <c r="D28" s="11" t="s">
        <v>9</v>
      </c>
    </row>
    <row r="29" spans="1:4" ht="54" x14ac:dyDescent="0.25">
      <c r="A29" s="131"/>
      <c r="B29" s="17" t="s">
        <v>491</v>
      </c>
      <c r="C29" s="15"/>
      <c r="D29" s="11" t="s">
        <v>9</v>
      </c>
    </row>
    <row r="30" spans="1:4" ht="36" x14ac:dyDescent="0.25">
      <c r="A30" s="131"/>
      <c r="B30" s="17" t="s">
        <v>492</v>
      </c>
      <c r="C30" s="15"/>
      <c r="D30" s="11" t="s">
        <v>9</v>
      </c>
    </row>
    <row r="31" spans="1:4" ht="36" x14ac:dyDescent="0.25">
      <c r="A31" s="131"/>
      <c r="B31" s="17" t="s">
        <v>493</v>
      </c>
      <c r="C31" s="15"/>
      <c r="D31" s="11" t="s">
        <v>9</v>
      </c>
    </row>
    <row r="32" spans="1:4" ht="54" x14ac:dyDescent="0.25">
      <c r="A32" s="132"/>
      <c r="B32" s="17" t="s">
        <v>494</v>
      </c>
      <c r="C32" s="15"/>
      <c r="D32" s="11" t="s">
        <v>9</v>
      </c>
    </row>
    <row r="33" spans="1:4" ht="54" x14ac:dyDescent="0.25">
      <c r="A33" s="146" t="s">
        <v>502</v>
      </c>
      <c r="B33" s="18" t="s">
        <v>503</v>
      </c>
      <c r="C33" s="19"/>
      <c r="D33" s="11" t="s">
        <v>9</v>
      </c>
    </row>
    <row r="34" spans="1:4" ht="36" x14ac:dyDescent="0.25">
      <c r="A34" s="147"/>
      <c r="B34" s="18" t="s">
        <v>504</v>
      </c>
      <c r="C34" s="19"/>
      <c r="D34" s="11" t="s">
        <v>16</v>
      </c>
    </row>
    <row r="35" spans="1:4" ht="36" x14ac:dyDescent="0.25">
      <c r="A35" s="147"/>
      <c r="B35" s="18" t="s">
        <v>505</v>
      </c>
      <c r="C35" s="19"/>
      <c r="D35" s="11" t="s">
        <v>9</v>
      </c>
    </row>
    <row r="36" spans="1:4" ht="36" x14ac:dyDescent="0.25">
      <c r="A36" s="147"/>
      <c r="B36" s="21" t="s">
        <v>506</v>
      </c>
      <c r="C36" s="19"/>
      <c r="D36" s="11" t="s">
        <v>16</v>
      </c>
    </row>
    <row r="37" spans="1:4" ht="36" x14ac:dyDescent="0.25">
      <c r="A37" s="148"/>
      <c r="B37" s="21" t="s">
        <v>507</v>
      </c>
      <c r="C37" s="19"/>
      <c r="D37" s="11" t="s">
        <v>16</v>
      </c>
    </row>
    <row r="38" spans="1:4" x14ac:dyDescent="0.35">
      <c r="A38" s="145" t="s">
        <v>508</v>
      </c>
      <c r="B38" s="145"/>
      <c r="C38" s="145"/>
    </row>
    <row r="39" spans="1:4" ht="36" x14ac:dyDescent="0.25">
      <c r="A39" s="144" t="s">
        <v>509</v>
      </c>
      <c r="B39" s="112" t="s">
        <v>510</v>
      </c>
      <c r="C39" s="15"/>
      <c r="D39" s="11" t="s">
        <v>16</v>
      </c>
    </row>
    <row r="40" spans="1:4" ht="54" x14ac:dyDescent="0.25">
      <c r="A40" s="144"/>
      <c r="B40" s="20" t="s">
        <v>511</v>
      </c>
      <c r="C40" s="15"/>
      <c r="D40" s="11" t="s">
        <v>16</v>
      </c>
    </row>
    <row r="41" spans="1:4" ht="54" x14ac:dyDescent="0.25">
      <c r="A41" s="140" t="s">
        <v>512</v>
      </c>
      <c r="B41" s="18" t="s">
        <v>513</v>
      </c>
      <c r="C41" s="19"/>
      <c r="D41" s="11" t="s">
        <v>16</v>
      </c>
    </row>
    <row r="42" spans="1:4" ht="54" x14ac:dyDescent="0.25">
      <c r="A42" s="140"/>
      <c r="B42" s="21" t="s">
        <v>514</v>
      </c>
      <c r="C42" s="19"/>
      <c r="D42" s="11" t="s">
        <v>16</v>
      </c>
    </row>
    <row r="43" spans="1:4" ht="36" x14ac:dyDescent="0.25">
      <c r="A43" s="140"/>
      <c r="B43" s="18" t="s">
        <v>515</v>
      </c>
      <c r="C43" s="19"/>
      <c r="D43" s="11" t="s">
        <v>16</v>
      </c>
    </row>
    <row r="44" spans="1:4" ht="54" x14ac:dyDescent="0.25">
      <c r="A44" s="144" t="s">
        <v>516</v>
      </c>
      <c r="B44" s="20" t="s">
        <v>517</v>
      </c>
      <c r="C44" s="15"/>
      <c r="D44" s="11" t="s">
        <v>16</v>
      </c>
    </row>
    <row r="45" spans="1:4" ht="54" x14ac:dyDescent="0.25">
      <c r="A45" s="144"/>
      <c r="B45" s="20" t="s">
        <v>518</v>
      </c>
      <c r="C45" s="15"/>
      <c r="D45" s="11" t="s">
        <v>16</v>
      </c>
    </row>
    <row r="46" spans="1:4" ht="36" x14ac:dyDescent="0.25">
      <c r="A46" s="144"/>
      <c r="B46" s="20" t="s">
        <v>519</v>
      </c>
      <c r="C46" s="15"/>
      <c r="D46" s="11" t="s">
        <v>16</v>
      </c>
    </row>
    <row r="47" spans="1:4" ht="36" x14ac:dyDescent="0.25">
      <c r="A47" s="144"/>
      <c r="B47" s="20" t="s">
        <v>520</v>
      </c>
      <c r="C47" s="15"/>
      <c r="D47" s="11" t="s">
        <v>16</v>
      </c>
    </row>
    <row r="48" spans="1:4" ht="36" x14ac:dyDescent="0.25">
      <c r="A48" s="140" t="s">
        <v>521</v>
      </c>
      <c r="B48" s="21" t="s">
        <v>522</v>
      </c>
      <c r="C48" s="19"/>
      <c r="D48" s="11" t="s">
        <v>16</v>
      </c>
    </row>
    <row r="49" spans="1:9" ht="54" x14ac:dyDescent="0.25">
      <c r="A49" s="140"/>
      <c r="B49" s="18" t="s">
        <v>523</v>
      </c>
      <c r="C49" s="19"/>
      <c r="D49" s="11" t="s">
        <v>16</v>
      </c>
    </row>
    <row r="50" spans="1:9" x14ac:dyDescent="0.25">
      <c r="A50" s="144" t="s">
        <v>524</v>
      </c>
      <c r="B50" s="135" t="s">
        <v>525</v>
      </c>
      <c r="C50" s="136"/>
      <c r="D50" s="11" t="s">
        <v>16</v>
      </c>
    </row>
    <row r="51" spans="1:9" x14ac:dyDescent="0.25">
      <c r="A51" s="144"/>
      <c r="B51" s="22" t="s">
        <v>526</v>
      </c>
      <c r="C51" s="15" t="s">
        <v>452</v>
      </c>
      <c r="D51" s="11" t="s">
        <v>16</v>
      </c>
      <c r="H51" s="104" t="b">
        <f>IF(C51="Yes",TRUE,FALSE)</f>
        <v>0</v>
      </c>
      <c r="I51" s="104" t="b">
        <f>IF(OR(H51,H52,H53,H54)=TRUE,TRUE,FALSE)</f>
        <v>0</v>
      </c>
    </row>
    <row r="52" spans="1:9" x14ac:dyDescent="0.25">
      <c r="A52" s="144"/>
      <c r="B52" s="22" t="s">
        <v>527</v>
      </c>
      <c r="C52" s="15" t="s">
        <v>452</v>
      </c>
      <c r="D52" s="11" t="s">
        <v>16</v>
      </c>
      <c r="H52" s="104" t="b">
        <f>IF(C52="Yes",TRUE,FALSE)</f>
        <v>0</v>
      </c>
      <c r="I52" s="104"/>
    </row>
    <row r="53" spans="1:9" x14ac:dyDescent="0.25">
      <c r="A53" s="144"/>
      <c r="B53" s="22" t="s">
        <v>528</v>
      </c>
      <c r="C53" s="15" t="s">
        <v>452</v>
      </c>
      <c r="D53" s="11" t="s">
        <v>16</v>
      </c>
      <c r="H53" s="104" t="b">
        <f>IF(C53="Yes",TRUE,FALSE)</f>
        <v>0</v>
      </c>
      <c r="I53" s="104"/>
    </row>
    <row r="54" spans="1:9" x14ac:dyDescent="0.25">
      <c r="A54" s="144"/>
      <c r="B54" s="22" t="s">
        <v>529</v>
      </c>
      <c r="C54" s="15" t="s">
        <v>11</v>
      </c>
      <c r="D54" s="11" t="s">
        <v>16</v>
      </c>
      <c r="H54" s="104" t="b">
        <f>IF(C54="Yes",TRUE,FALSE)</f>
        <v>0</v>
      </c>
      <c r="I54" s="104"/>
    </row>
    <row r="55" spans="1:9" ht="36" x14ac:dyDescent="0.25">
      <c r="A55" s="144"/>
      <c r="B55" s="23" t="s">
        <v>530</v>
      </c>
      <c r="C55" s="15" t="s">
        <v>452</v>
      </c>
      <c r="D55" s="11" t="s">
        <v>16</v>
      </c>
    </row>
    <row r="56" spans="1:9" ht="36" x14ac:dyDescent="0.25">
      <c r="A56" s="144"/>
      <c r="B56" s="23" t="s">
        <v>531</v>
      </c>
      <c r="C56" s="15"/>
      <c r="D56" s="11" t="s">
        <v>16</v>
      </c>
    </row>
    <row r="57" spans="1:9" ht="72" x14ac:dyDescent="0.25">
      <c r="A57" s="144"/>
      <c r="B57" s="23" t="s">
        <v>532</v>
      </c>
      <c r="C57" s="15"/>
      <c r="D57" s="11" t="s">
        <v>16</v>
      </c>
    </row>
    <row r="58" spans="1:9" x14ac:dyDescent="0.25">
      <c r="A58" s="140" t="s">
        <v>533</v>
      </c>
      <c r="B58" s="133" t="s">
        <v>534</v>
      </c>
      <c r="C58" s="134"/>
      <c r="D58" s="11" t="s">
        <v>16</v>
      </c>
      <c r="H58" s="104"/>
      <c r="I58" s="104"/>
    </row>
    <row r="59" spans="1:9" x14ac:dyDescent="0.25">
      <c r="A59" s="140"/>
      <c r="B59" s="24" t="s">
        <v>535</v>
      </c>
      <c r="C59" s="19" t="s">
        <v>452</v>
      </c>
      <c r="D59" s="11" t="s">
        <v>16</v>
      </c>
      <c r="H59" s="104" t="b">
        <f t="shared" ref="H59:H64" si="0">IF(C59="Yes",TRUE,FALSE)</f>
        <v>0</v>
      </c>
      <c r="I59" s="104"/>
    </row>
    <row r="60" spans="1:9" x14ac:dyDescent="0.25">
      <c r="A60" s="140"/>
      <c r="B60" s="24" t="s">
        <v>536</v>
      </c>
      <c r="C60" s="19" t="s">
        <v>452</v>
      </c>
      <c r="D60" s="11" t="s">
        <v>16</v>
      </c>
      <c r="H60" s="104" t="b">
        <f t="shared" si="0"/>
        <v>0</v>
      </c>
      <c r="I60" s="104"/>
    </row>
    <row r="61" spans="1:9" x14ac:dyDescent="0.25">
      <c r="A61" s="140"/>
      <c r="B61" s="24" t="s">
        <v>537</v>
      </c>
      <c r="C61" s="19" t="s">
        <v>452</v>
      </c>
      <c r="D61" s="11" t="s">
        <v>16</v>
      </c>
      <c r="H61" s="104" t="b">
        <f t="shared" si="0"/>
        <v>0</v>
      </c>
      <c r="I61" s="104"/>
    </row>
    <row r="62" spans="1:9" x14ac:dyDescent="0.25">
      <c r="A62" s="140"/>
      <c r="B62" s="24" t="s">
        <v>538</v>
      </c>
      <c r="C62" s="19" t="s">
        <v>452</v>
      </c>
      <c r="D62" s="11" t="s">
        <v>16</v>
      </c>
      <c r="H62" s="104" t="b">
        <f t="shared" si="0"/>
        <v>0</v>
      </c>
      <c r="I62" s="104" t="b">
        <f>IF(OR(H59,H60,H61,H62,H63,H64)=TRUE,TRUE,FALSE)</f>
        <v>0</v>
      </c>
    </row>
    <row r="63" spans="1:9" x14ac:dyDescent="0.25">
      <c r="A63" s="140"/>
      <c r="B63" s="24" t="s">
        <v>539</v>
      </c>
      <c r="C63" s="19" t="s">
        <v>452</v>
      </c>
      <c r="D63" s="11" t="s">
        <v>16</v>
      </c>
      <c r="H63" s="104" t="b">
        <f t="shared" si="0"/>
        <v>0</v>
      </c>
      <c r="I63" s="104"/>
    </row>
    <row r="64" spans="1:9" x14ac:dyDescent="0.25">
      <c r="A64" s="140"/>
      <c r="B64" s="24" t="s">
        <v>540</v>
      </c>
      <c r="C64" s="19" t="s">
        <v>452</v>
      </c>
      <c r="D64" s="11" t="s">
        <v>16</v>
      </c>
      <c r="H64" s="104" t="b">
        <f t="shared" si="0"/>
        <v>0</v>
      </c>
      <c r="I64" s="104"/>
    </row>
    <row r="65" spans="1:4" ht="54" x14ac:dyDescent="0.25">
      <c r="A65" s="140"/>
      <c r="B65" s="25" t="s">
        <v>541</v>
      </c>
      <c r="C65" s="19"/>
      <c r="D65" s="11" t="s">
        <v>16</v>
      </c>
    </row>
    <row r="66" spans="1:4" ht="54" x14ac:dyDescent="0.25">
      <c r="A66" s="140"/>
      <c r="B66" s="25" t="s">
        <v>542</v>
      </c>
      <c r="C66" s="19"/>
      <c r="D66" s="11" t="s">
        <v>16</v>
      </c>
    </row>
    <row r="67" spans="1:4" ht="54" x14ac:dyDescent="0.25">
      <c r="A67" s="140"/>
      <c r="B67" s="25" t="s">
        <v>543</v>
      </c>
      <c r="C67" s="19"/>
      <c r="D67" s="11" t="s">
        <v>16</v>
      </c>
    </row>
    <row r="68" spans="1:4" ht="54" x14ac:dyDescent="0.25">
      <c r="A68" s="140"/>
      <c r="B68" s="25" t="s">
        <v>544</v>
      </c>
      <c r="C68" s="19"/>
      <c r="D68" s="11" t="s">
        <v>16</v>
      </c>
    </row>
    <row r="69" spans="1:4" ht="54" x14ac:dyDescent="0.25">
      <c r="A69" s="140"/>
      <c r="B69" s="25" t="s">
        <v>545</v>
      </c>
      <c r="C69" s="19"/>
      <c r="D69" s="11" t="s">
        <v>16</v>
      </c>
    </row>
    <row r="71" spans="1:4" x14ac:dyDescent="0.25">
      <c r="A71" s="138" t="s">
        <v>546</v>
      </c>
      <c r="B71" s="138"/>
      <c r="C71" s="138"/>
    </row>
    <row r="72" spans="1:4" ht="15" x14ac:dyDescent="0.25">
      <c r="A72" s="139"/>
      <c r="B72" s="139"/>
      <c r="C72" s="139"/>
    </row>
    <row r="73" spans="1:4" ht="15" x14ac:dyDescent="0.25">
      <c r="A73" s="139"/>
      <c r="B73" s="139"/>
      <c r="C73" s="139"/>
    </row>
    <row r="74" spans="1:4" ht="15" x14ac:dyDescent="0.25">
      <c r="A74" s="139"/>
      <c r="B74" s="139"/>
      <c r="C74" s="139"/>
    </row>
    <row r="75" spans="1:4" ht="15" x14ac:dyDescent="0.25">
      <c r="A75" s="139"/>
      <c r="B75" s="139"/>
      <c r="C75" s="139"/>
    </row>
    <row r="76" spans="1:4" ht="15" x14ac:dyDescent="0.25">
      <c r="A76" s="139"/>
      <c r="B76" s="139"/>
      <c r="C76" s="139"/>
    </row>
    <row r="77" spans="1:4" ht="15" x14ac:dyDescent="0.25">
      <c r="A77" s="139"/>
      <c r="B77" s="139"/>
      <c r="C77" s="139"/>
    </row>
    <row r="78" spans="1:4" ht="15" x14ac:dyDescent="0.25">
      <c r="A78" s="139"/>
      <c r="B78" s="139"/>
      <c r="C78" s="139"/>
    </row>
    <row r="79" spans="1:4" ht="15" x14ac:dyDescent="0.25">
      <c r="A79" s="139"/>
      <c r="B79" s="139"/>
      <c r="C79" s="139"/>
    </row>
    <row r="80" spans="1:4" ht="15" x14ac:dyDescent="0.25">
      <c r="A80" s="139"/>
      <c r="B80" s="139"/>
      <c r="C80" s="139"/>
    </row>
    <row r="81" spans="1:3" ht="15" x14ac:dyDescent="0.25">
      <c r="A81" s="139"/>
      <c r="B81" s="139"/>
      <c r="C81" s="139"/>
    </row>
    <row r="82" spans="1:3" ht="15" x14ac:dyDescent="0.25">
      <c r="A82" s="139"/>
      <c r="B82" s="139"/>
      <c r="C82" s="139"/>
    </row>
    <row r="83" spans="1:3" ht="15" x14ac:dyDescent="0.25">
      <c r="A83" s="139"/>
      <c r="B83" s="139"/>
      <c r="C83" s="139"/>
    </row>
    <row r="84" spans="1:3" ht="15" x14ac:dyDescent="0.25">
      <c r="A84" s="139"/>
      <c r="B84" s="139"/>
      <c r="C84" s="139"/>
    </row>
    <row r="85" spans="1:3" ht="15" x14ac:dyDescent="0.25">
      <c r="A85" s="139"/>
      <c r="B85" s="139"/>
      <c r="C85" s="139"/>
    </row>
    <row r="86" spans="1:3" ht="15" x14ac:dyDescent="0.25">
      <c r="A86" s="139"/>
      <c r="B86" s="139"/>
      <c r="C86" s="139"/>
    </row>
    <row r="87" spans="1:3" ht="15" x14ac:dyDescent="0.25">
      <c r="A87" s="139"/>
      <c r="B87" s="139"/>
      <c r="C87" s="139"/>
    </row>
    <row r="88" spans="1:3" ht="15" x14ac:dyDescent="0.25">
      <c r="A88" s="139"/>
      <c r="B88" s="139"/>
      <c r="C88" s="139"/>
    </row>
    <row r="89" spans="1:3" ht="15" x14ac:dyDescent="0.25">
      <c r="A89" s="139"/>
      <c r="B89" s="139"/>
      <c r="C89" s="139"/>
    </row>
    <row r="90" spans="1:3" ht="15" x14ac:dyDescent="0.25">
      <c r="A90" s="139"/>
      <c r="B90" s="139"/>
      <c r="C90" s="139"/>
    </row>
  </sheetData>
  <sheetProtection selectLockedCells="1"/>
  <mergeCells count="19">
    <mergeCell ref="A72:C90"/>
    <mergeCell ref="A26:A32"/>
    <mergeCell ref="A48:A49"/>
    <mergeCell ref="A3:C3"/>
    <mergeCell ref="A4:A14"/>
    <mergeCell ref="A58:A69"/>
    <mergeCell ref="A38:C38"/>
    <mergeCell ref="A39:A40"/>
    <mergeCell ref="A44:A47"/>
    <mergeCell ref="A41:A43"/>
    <mergeCell ref="A50:A57"/>
    <mergeCell ref="A15:A17"/>
    <mergeCell ref="A23:A25"/>
    <mergeCell ref="A33:A37"/>
    <mergeCell ref="A18:A22"/>
    <mergeCell ref="B58:C58"/>
    <mergeCell ref="B50:C50"/>
    <mergeCell ref="A1:C1"/>
    <mergeCell ref="A71:C71"/>
  </mergeCells>
  <conditionalFormatting sqref="B5:C12">
    <cfRule type="expression" dxfId="52" priority="36">
      <formula>$C$4&lt;&gt;"Yes"</formula>
    </cfRule>
  </conditionalFormatting>
  <conditionalFormatting sqref="B7:C7">
    <cfRule type="expression" dxfId="51" priority="26">
      <formula>$C$6="Age Appropriate Dependence"</formula>
    </cfRule>
    <cfRule type="expression" dxfId="50" priority="27">
      <formula>$C$6="Independent"</formula>
    </cfRule>
  </conditionalFormatting>
  <conditionalFormatting sqref="B9:C9">
    <cfRule type="expression" dxfId="49" priority="18">
      <formula>$C$8="Age Appropriate Dependence"</formula>
    </cfRule>
    <cfRule type="expression" dxfId="48" priority="25">
      <formula>$C$8="Independent"</formula>
    </cfRule>
  </conditionalFormatting>
  <conditionalFormatting sqref="B13:C14">
    <cfRule type="expression" dxfId="47" priority="30">
      <formula>$C$4=""</formula>
    </cfRule>
    <cfRule type="expression" dxfId="46" priority="32">
      <formula>$C$4="Yes"</formula>
    </cfRule>
  </conditionalFormatting>
  <conditionalFormatting sqref="B55:C55">
    <cfRule type="expression" dxfId="45" priority="17">
      <formula>$C$51&lt;&gt;"Yes"</formula>
    </cfRule>
  </conditionalFormatting>
  <conditionalFormatting sqref="B55:C57">
    <cfRule type="expression" dxfId="44" priority="14">
      <formula>$C$54="Yes"</formula>
    </cfRule>
  </conditionalFormatting>
  <conditionalFormatting sqref="B56:C56">
    <cfRule type="expression" dxfId="43" priority="16">
      <formula>$C$52&lt;&gt;"Yes"</formula>
    </cfRule>
  </conditionalFormatting>
  <conditionalFormatting sqref="B57:C57">
    <cfRule type="expression" dxfId="42" priority="15">
      <formula>$C$53&lt;&gt;"Yes"</formula>
    </cfRule>
  </conditionalFormatting>
  <conditionalFormatting sqref="B65:C65">
    <cfRule type="expression" dxfId="41" priority="24">
      <formula>$C$59&lt;&gt;"Yes"</formula>
    </cfRule>
  </conditionalFormatting>
  <conditionalFormatting sqref="B65:C69">
    <cfRule type="expression" dxfId="40" priority="19">
      <formula>$C$64="Yes"</formula>
    </cfRule>
  </conditionalFormatting>
  <conditionalFormatting sqref="B66:C66">
    <cfRule type="expression" dxfId="39" priority="23">
      <formula>$C$60&lt;&gt;"Yes"</formula>
    </cfRule>
  </conditionalFormatting>
  <conditionalFormatting sqref="B67:C67">
    <cfRule type="expression" dxfId="38" priority="22">
      <formula>$C$61&lt;&gt;"Yes"</formula>
    </cfRule>
  </conditionalFormatting>
  <conditionalFormatting sqref="B68:C68">
    <cfRule type="expression" dxfId="37" priority="21">
      <formula>$C$62&lt;&gt;"Yes"</formula>
    </cfRule>
  </conditionalFormatting>
  <conditionalFormatting sqref="B69:C69">
    <cfRule type="expression" dxfId="36" priority="20">
      <formula>$C$63&lt;&gt;"Yes"</formula>
    </cfRule>
  </conditionalFormatting>
  <conditionalFormatting sqref="C4:C37 C65:C69 C55:C57 C39:C49">
    <cfRule type="containsBlanks" dxfId="35" priority="38">
      <formula>LEN(TRIM(C4))=0</formula>
    </cfRule>
  </conditionalFormatting>
  <conditionalFormatting sqref="C51:C53">
    <cfRule type="expression" dxfId="34" priority="6">
      <formula>$C$54="Yes"</formula>
    </cfRule>
  </conditionalFormatting>
  <conditionalFormatting sqref="C51:C54">
    <cfRule type="expression" dxfId="33" priority="5">
      <formula>$I$51=FALSE</formula>
    </cfRule>
    <cfRule type="containsBlanks" dxfId="32" priority="9">
      <formula>LEN(TRIM(C51))=0</formula>
    </cfRule>
  </conditionalFormatting>
  <conditionalFormatting sqref="C59:C64">
    <cfRule type="expression" dxfId="31" priority="1">
      <formula>$C$64="Yes"</formula>
    </cfRule>
    <cfRule type="expression" dxfId="30" priority="4">
      <formula>$I$62=FALSE</formula>
    </cfRule>
  </conditionalFormatting>
  <dataValidations count="7">
    <dataValidation type="list" showInputMessage="1" showErrorMessage="1" sqref="C5" xr:uid="{801AA752-033E-4A89-B95D-D5A6C6886752}">
      <formula1>$H$2:$H$5</formula1>
    </dataValidation>
    <dataValidation type="list" showInputMessage="1" showErrorMessage="1" sqref="C4" xr:uid="{0FB7C3CE-C0AB-4DE3-B67E-AD6365E103A3}">
      <formula1>$G$2:$G$5</formula1>
    </dataValidation>
    <dataValidation type="list" allowBlank="1" showInputMessage="1" showErrorMessage="1" sqref="C36:C37 C59:C64 C51:C55" xr:uid="{F7804AD3-A56A-4F82-8A10-0A5B21E33FE7}">
      <formula1>$I$2:$I$4</formula1>
    </dataValidation>
    <dataValidation type="list" showInputMessage="1" showErrorMessage="1" sqref="C22" xr:uid="{4F75B9D7-4C43-486E-826F-137A931228DF}">
      <formula1>$J$2:$J$5</formula1>
    </dataValidation>
    <dataValidation type="list" showInputMessage="1" showErrorMessage="1" sqref="C29 C31" xr:uid="{67FE4AB7-F27E-4112-BFB0-C62A7115E043}">
      <formula1>$K$2:$K$5</formula1>
    </dataValidation>
    <dataValidation type="list" showInputMessage="1" showErrorMessage="1" sqref="C30 C32" xr:uid="{268D1175-4E3A-4E54-86B3-7799288C20E0}">
      <formula1>$I$2:$I$4</formula1>
    </dataValidation>
    <dataValidation type="list" showInputMessage="1" showErrorMessage="1" sqref="C65:C69 C56:C57 C33:C35 C39:C49 C6:C28" xr:uid="{6BE38918-D06A-4061-81CA-77CC49B64779}">
      <formula1>$F$2:$F$11</formula1>
    </dataValidation>
  </dataValidations>
  <pageMargins left="0.25" right="0.25" top="0.75" bottom="0.75" header="0.3" footer="0.3"/>
  <pageSetup scale="80" fitToHeight="0" orientation="portrait" horizontalDpi="360" verticalDpi="360" r:id="rId1"/>
  <headerFooter>
    <oddFooter>&amp;LISLA Functioning&amp;RPage &amp;P</oddFooter>
  </headerFooter>
  <rowBreaks count="1" manualBreakCount="1">
    <brk id="6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CA623-A19B-473A-A4A1-1AF17EBAB42C}">
  <sheetPr codeName="Sheet3">
    <pageSetUpPr fitToPage="1"/>
  </sheetPr>
  <dimension ref="A1:V68"/>
  <sheetViews>
    <sheetView tabSelected="1" zoomScale="120" zoomScaleNormal="120" workbookViewId="0">
      <selection activeCell="H6" sqref="H6"/>
    </sheetView>
  </sheetViews>
  <sheetFormatPr defaultColWidth="9" defaultRowHeight="18" x14ac:dyDescent="0.25"/>
  <cols>
    <col min="1" max="1" width="64" style="28" customWidth="1"/>
    <col min="2" max="2" width="12.85546875" style="27" customWidth="1"/>
    <col min="3" max="3" width="24.42578125" style="27" customWidth="1"/>
    <col min="4" max="4" width="20.5703125" style="27" customWidth="1"/>
    <col min="5" max="5" width="18.7109375" style="104" customWidth="1"/>
    <col min="6" max="10" width="18.7109375" style="103" customWidth="1"/>
    <col min="11" max="22" width="18.7109375" style="7" customWidth="1"/>
  </cols>
  <sheetData>
    <row r="1" spans="1:22" x14ac:dyDescent="0.25">
      <c r="A1" s="137" t="s">
        <v>547</v>
      </c>
      <c r="B1" s="137"/>
      <c r="C1" s="137"/>
      <c r="D1" s="137"/>
    </row>
    <row r="2" spans="1:22" s="3" customFormat="1" ht="36" x14ac:dyDescent="0.25">
      <c r="A2" s="60"/>
      <c r="B2" s="16" t="s">
        <v>548</v>
      </c>
      <c r="C2" s="16" t="s">
        <v>549</v>
      </c>
      <c r="D2" s="16" t="s">
        <v>550</v>
      </c>
      <c r="E2" s="107"/>
      <c r="F2" s="102"/>
      <c r="G2" s="102"/>
      <c r="H2" s="102"/>
      <c r="I2" s="102"/>
      <c r="J2" s="102"/>
      <c r="K2" s="101"/>
      <c r="L2" s="101"/>
      <c r="M2" s="101"/>
      <c r="N2" s="101"/>
      <c r="O2" s="101"/>
      <c r="P2" s="101"/>
      <c r="Q2" s="101"/>
      <c r="R2" s="101"/>
      <c r="S2" s="101"/>
      <c r="T2" s="101"/>
      <c r="U2" s="101"/>
      <c r="V2" s="101"/>
    </row>
    <row r="3" spans="1:22" s="3" customFormat="1" ht="45" x14ac:dyDescent="0.25">
      <c r="A3" s="151" t="s">
        <v>551</v>
      </c>
      <c r="B3" s="151"/>
      <c r="C3" s="151"/>
      <c r="D3" s="151"/>
      <c r="E3" s="107"/>
      <c r="F3" s="102"/>
      <c r="G3" s="102" t="s">
        <v>589</v>
      </c>
      <c r="H3" s="102" t="s">
        <v>590</v>
      </c>
      <c r="I3" s="103" t="s">
        <v>452</v>
      </c>
      <c r="J3" s="102"/>
      <c r="K3" s="101"/>
      <c r="L3" s="101"/>
      <c r="M3" s="101"/>
      <c r="N3" s="101"/>
      <c r="O3" s="101"/>
      <c r="P3" s="101"/>
      <c r="Q3" s="101"/>
      <c r="R3" s="101"/>
      <c r="S3" s="101"/>
      <c r="T3" s="101"/>
      <c r="U3" s="101"/>
      <c r="V3" s="101"/>
    </row>
    <row r="4" spans="1:22" ht="45" x14ac:dyDescent="0.25">
      <c r="A4" s="25" t="s">
        <v>552</v>
      </c>
      <c r="B4" s="19" t="s">
        <v>452</v>
      </c>
      <c r="C4" s="19"/>
      <c r="D4" s="19"/>
      <c r="E4" s="104" t="b">
        <f t="shared" ref="E4:E20" si="0">IF(B4="Yes",TRUE,FALSE)</f>
        <v>0</v>
      </c>
      <c r="F4" s="103" t="s">
        <v>452</v>
      </c>
      <c r="G4" s="103" t="s">
        <v>591</v>
      </c>
      <c r="H4" s="103" t="s">
        <v>592</v>
      </c>
      <c r="I4" s="103" t="s">
        <v>11</v>
      </c>
    </row>
    <row r="5" spans="1:22" ht="45" x14ac:dyDescent="0.25">
      <c r="A5" s="61" t="s">
        <v>553</v>
      </c>
      <c r="B5" s="30"/>
      <c r="C5" s="15"/>
      <c r="D5" s="15"/>
      <c r="E5" s="104" t="b">
        <f t="shared" si="0"/>
        <v>0</v>
      </c>
      <c r="F5" s="103" t="s">
        <v>11</v>
      </c>
      <c r="G5" s="103" t="s">
        <v>593</v>
      </c>
      <c r="H5" s="103" t="s">
        <v>594</v>
      </c>
    </row>
    <row r="6" spans="1:22" ht="45" x14ac:dyDescent="0.25">
      <c r="A6" s="25" t="s">
        <v>554</v>
      </c>
      <c r="B6" s="19"/>
      <c r="C6" s="19"/>
      <c r="D6" s="19"/>
      <c r="E6" s="104" t="b">
        <f t="shared" si="0"/>
        <v>0</v>
      </c>
      <c r="F6" s="103" t="s">
        <v>588</v>
      </c>
      <c r="G6" s="103" t="s">
        <v>595</v>
      </c>
      <c r="H6" s="103" t="s">
        <v>596</v>
      </c>
    </row>
    <row r="7" spans="1:22" ht="30" x14ac:dyDescent="0.25">
      <c r="A7" s="61" t="s">
        <v>555</v>
      </c>
      <c r="B7" s="30"/>
      <c r="C7" s="15"/>
      <c r="D7" s="15"/>
      <c r="E7" s="104" t="b">
        <f t="shared" si="0"/>
        <v>0</v>
      </c>
      <c r="G7" s="103" t="s">
        <v>597</v>
      </c>
    </row>
    <row r="8" spans="1:22" x14ac:dyDescent="0.25">
      <c r="A8" s="25" t="s">
        <v>556</v>
      </c>
      <c r="B8" s="19"/>
      <c r="C8" s="19"/>
      <c r="D8" s="19"/>
      <c r="E8" s="104" t="b">
        <f t="shared" si="0"/>
        <v>0</v>
      </c>
      <c r="G8" s="103" t="s">
        <v>396</v>
      </c>
    </row>
    <row r="9" spans="1:22" x14ac:dyDescent="0.25">
      <c r="A9" s="61" t="s">
        <v>557</v>
      </c>
      <c r="B9" s="30"/>
      <c r="C9" s="15"/>
      <c r="D9" s="15"/>
      <c r="E9" s="104" t="b">
        <f t="shared" si="0"/>
        <v>0</v>
      </c>
    </row>
    <row r="10" spans="1:22" x14ac:dyDescent="0.25">
      <c r="A10" s="25" t="s">
        <v>558</v>
      </c>
      <c r="B10" s="19"/>
      <c r="C10" s="19"/>
      <c r="D10" s="19"/>
      <c r="E10" s="104" t="b">
        <f t="shared" si="0"/>
        <v>0</v>
      </c>
    </row>
    <row r="11" spans="1:22" ht="54" x14ac:dyDescent="0.25">
      <c r="A11" s="61" t="s">
        <v>559</v>
      </c>
      <c r="B11" s="30"/>
      <c r="C11" s="15"/>
      <c r="D11" s="15"/>
      <c r="E11" s="104" t="b">
        <f t="shared" si="0"/>
        <v>0</v>
      </c>
    </row>
    <row r="12" spans="1:22" x14ac:dyDescent="0.25">
      <c r="A12" s="25" t="s">
        <v>560</v>
      </c>
      <c r="B12" s="19"/>
      <c r="C12" s="19"/>
      <c r="D12" s="19"/>
      <c r="E12" s="104" t="b">
        <f t="shared" si="0"/>
        <v>0</v>
      </c>
      <c r="F12" s="104"/>
    </row>
    <row r="13" spans="1:22" x14ac:dyDescent="0.25">
      <c r="A13" s="61" t="s">
        <v>561</v>
      </c>
      <c r="B13" s="30"/>
      <c r="C13" s="15"/>
      <c r="D13" s="15"/>
      <c r="E13" s="104" t="b">
        <f t="shared" si="0"/>
        <v>0</v>
      </c>
      <c r="F13" s="104" t="b">
        <f>IF(OR(E4:E20)=TRUE,TRUE, FALSE)</f>
        <v>0</v>
      </c>
    </row>
    <row r="14" spans="1:22" x14ac:dyDescent="0.25">
      <c r="A14" s="25" t="s">
        <v>562</v>
      </c>
      <c r="B14" s="19"/>
      <c r="C14" s="19"/>
      <c r="D14" s="19"/>
      <c r="E14" s="104" t="b">
        <f t="shared" si="0"/>
        <v>0</v>
      </c>
      <c r="F14" s="104"/>
    </row>
    <row r="15" spans="1:22" x14ac:dyDescent="0.25">
      <c r="A15" s="61" t="s">
        <v>563</v>
      </c>
      <c r="B15" s="30"/>
      <c r="C15" s="15"/>
      <c r="D15" s="15"/>
      <c r="E15" s="104" t="b">
        <f t="shared" si="0"/>
        <v>0</v>
      </c>
      <c r="F15" s="104"/>
    </row>
    <row r="16" spans="1:22" x14ac:dyDescent="0.25">
      <c r="A16" s="25" t="s">
        <v>564</v>
      </c>
      <c r="B16" s="19"/>
      <c r="C16" s="19"/>
      <c r="D16" s="19"/>
      <c r="E16" s="104" t="b">
        <f t="shared" si="0"/>
        <v>0</v>
      </c>
      <c r="F16" s="104"/>
    </row>
    <row r="17" spans="1:6" ht="36" x14ac:dyDescent="0.25">
      <c r="A17" s="61" t="s">
        <v>565</v>
      </c>
      <c r="B17" s="30"/>
      <c r="C17" s="15"/>
      <c r="D17" s="15"/>
      <c r="E17" s="104" t="b">
        <f t="shared" si="0"/>
        <v>0</v>
      </c>
      <c r="F17" s="104"/>
    </row>
    <row r="18" spans="1:6" x14ac:dyDescent="0.25">
      <c r="A18" s="25" t="s">
        <v>566</v>
      </c>
      <c r="B18" s="19"/>
      <c r="C18" s="19"/>
      <c r="D18" s="19"/>
      <c r="E18" s="104" t="b">
        <f t="shared" si="0"/>
        <v>0</v>
      </c>
      <c r="F18" s="104"/>
    </row>
    <row r="19" spans="1:6" x14ac:dyDescent="0.25">
      <c r="A19" s="61" t="s">
        <v>567</v>
      </c>
      <c r="B19" s="30"/>
      <c r="C19" s="58"/>
      <c r="D19" s="58"/>
      <c r="E19" s="104" t="b">
        <f t="shared" si="0"/>
        <v>0</v>
      </c>
      <c r="F19" s="104"/>
    </row>
    <row r="20" spans="1:6" x14ac:dyDescent="0.25">
      <c r="A20" s="25" t="s">
        <v>568</v>
      </c>
      <c r="B20" s="31"/>
      <c r="C20" s="94"/>
      <c r="D20" s="94"/>
      <c r="E20" s="104" t="b">
        <f t="shared" si="0"/>
        <v>0</v>
      </c>
      <c r="F20" s="104"/>
    </row>
    <row r="21" spans="1:6" x14ac:dyDescent="0.25">
      <c r="A21" s="151" t="s">
        <v>569</v>
      </c>
      <c r="B21" s="151"/>
      <c r="C21" s="152"/>
      <c r="D21" s="152"/>
      <c r="F21" s="104"/>
    </row>
    <row r="22" spans="1:6" x14ac:dyDescent="0.25">
      <c r="A22" s="61" t="s">
        <v>570</v>
      </c>
      <c r="B22" s="30" t="s">
        <v>452</v>
      </c>
      <c r="C22" s="15"/>
      <c r="D22" s="15"/>
      <c r="E22" s="104" t="b">
        <f t="shared" ref="E22:E34" si="1">IF(B22="Yes",TRUE,FALSE)</f>
        <v>0</v>
      </c>
      <c r="F22" s="104"/>
    </row>
    <row r="23" spans="1:6" x14ac:dyDescent="0.25">
      <c r="A23" s="25" t="s">
        <v>571</v>
      </c>
      <c r="B23" s="30" t="s">
        <v>452</v>
      </c>
      <c r="C23" s="19"/>
      <c r="D23" s="19"/>
      <c r="E23" s="104" t="b">
        <f t="shared" si="1"/>
        <v>0</v>
      </c>
      <c r="F23" s="104"/>
    </row>
    <row r="24" spans="1:6" ht="36" x14ac:dyDescent="0.25">
      <c r="A24" s="61" t="s">
        <v>572</v>
      </c>
      <c r="B24" s="30" t="s">
        <v>452</v>
      </c>
      <c r="C24" s="15"/>
      <c r="D24" s="15"/>
      <c r="E24" s="104" t="b">
        <f t="shared" si="1"/>
        <v>0</v>
      </c>
      <c r="F24" s="104"/>
    </row>
    <row r="25" spans="1:6" x14ac:dyDescent="0.25">
      <c r="A25" s="25" t="s">
        <v>27</v>
      </c>
      <c r="B25" s="30" t="s">
        <v>452</v>
      </c>
      <c r="C25" s="19"/>
      <c r="D25" s="19"/>
      <c r="E25" s="104" t="b">
        <f t="shared" si="1"/>
        <v>0</v>
      </c>
      <c r="F25" s="104" t="b" cm="1">
        <f t="array" ref="F25">IF(OR(E22:E34=TRUE),TRUE,FALSE)</f>
        <v>0</v>
      </c>
    </row>
    <row r="26" spans="1:6" x14ac:dyDescent="0.25">
      <c r="A26" s="61" t="s">
        <v>573</v>
      </c>
      <c r="B26" s="30" t="s">
        <v>452</v>
      </c>
      <c r="C26" s="15"/>
      <c r="D26" s="15"/>
      <c r="E26" s="104" t="b">
        <f t="shared" si="1"/>
        <v>0</v>
      </c>
      <c r="F26" s="104"/>
    </row>
    <row r="27" spans="1:6" x14ac:dyDescent="0.25">
      <c r="A27" s="25" t="s">
        <v>574</v>
      </c>
      <c r="B27" s="30" t="s">
        <v>452</v>
      </c>
      <c r="C27" s="93"/>
      <c r="D27" s="93"/>
      <c r="E27" s="104" t="b">
        <f t="shared" si="1"/>
        <v>0</v>
      </c>
    </row>
    <row r="28" spans="1:6" ht="36" x14ac:dyDescent="0.25">
      <c r="A28" s="61" t="s">
        <v>575</v>
      </c>
      <c r="B28" s="30" t="s">
        <v>452</v>
      </c>
      <c r="C28" s="149"/>
      <c r="D28" s="149"/>
      <c r="E28" s="104" t="b">
        <f t="shared" si="1"/>
        <v>0</v>
      </c>
    </row>
    <row r="29" spans="1:6" x14ac:dyDescent="0.25">
      <c r="A29" s="62"/>
      <c r="B29" s="30" t="s">
        <v>452</v>
      </c>
      <c r="C29" s="95"/>
      <c r="D29" s="95"/>
      <c r="E29" s="104" t="b">
        <f t="shared" si="1"/>
        <v>0</v>
      </c>
    </row>
    <row r="30" spans="1:6" x14ac:dyDescent="0.25">
      <c r="A30" s="62"/>
      <c r="B30" s="30" t="s">
        <v>452</v>
      </c>
      <c r="C30" s="15"/>
      <c r="D30" s="15"/>
      <c r="E30" s="104" t="b">
        <f t="shared" si="1"/>
        <v>0</v>
      </c>
    </row>
    <row r="31" spans="1:6" x14ac:dyDescent="0.25">
      <c r="A31" s="62"/>
      <c r="B31" s="30" t="s">
        <v>452</v>
      </c>
      <c r="C31" s="15"/>
      <c r="D31" s="15"/>
      <c r="E31" s="104" t="b">
        <f t="shared" si="1"/>
        <v>0</v>
      </c>
    </row>
    <row r="32" spans="1:6" x14ac:dyDescent="0.25">
      <c r="A32" s="62"/>
      <c r="B32" s="30" t="s">
        <v>452</v>
      </c>
      <c r="C32" s="15"/>
      <c r="D32" s="15"/>
      <c r="E32" s="104" t="b">
        <f t="shared" si="1"/>
        <v>0</v>
      </c>
    </row>
    <row r="33" spans="1:6" x14ac:dyDescent="0.25">
      <c r="A33" s="62"/>
      <c r="B33" s="30" t="s">
        <v>452</v>
      </c>
      <c r="C33" s="58"/>
      <c r="D33" s="58"/>
      <c r="E33" s="104" t="b">
        <f t="shared" si="1"/>
        <v>0</v>
      </c>
    </row>
    <row r="34" spans="1:6" x14ac:dyDescent="0.25">
      <c r="A34" s="25" t="s">
        <v>568</v>
      </c>
      <c r="B34" s="31" t="s">
        <v>11</v>
      </c>
      <c r="C34" s="150"/>
      <c r="D34" s="150"/>
      <c r="E34" s="104" t="b">
        <f t="shared" si="1"/>
        <v>0</v>
      </c>
    </row>
    <row r="35" spans="1:6" x14ac:dyDescent="0.25">
      <c r="A35" s="151" t="s">
        <v>576</v>
      </c>
      <c r="B35" s="151"/>
      <c r="C35" s="152"/>
      <c r="D35" s="152"/>
    </row>
    <row r="36" spans="1:6" x14ac:dyDescent="0.25">
      <c r="A36" s="61" t="s">
        <v>577</v>
      </c>
      <c r="B36" s="15" t="s">
        <v>452</v>
      </c>
      <c r="C36" s="15"/>
      <c r="D36" s="15"/>
      <c r="E36" s="104" t="b">
        <f t="shared" ref="E36:E46" si="2">IF(B36="Yes",TRUE,FALSE)</f>
        <v>0</v>
      </c>
    </row>
    <row r="37" spans="1:6" x14ac:dyDescent="0.25">
      <c r="A37" s="25" t="s">
        <v>578</v>
      </c>
      <c r="B37" s="15" t="s">
        <v>452</v>
      </c>
      <c r="C37" s="19"/>
      <c r="D37" s="19"/>
      <c r="E37" s="104" t="b">
        <f t="shared" si="2"/>
        <v>0</v>
      </c>
    </row>
    <row r="38" spans="1:6" x14ac:dyDescent="0.25">
      <c r="A38" s="61" t="s">
        <v>579</v>
      </c>
      <c r="B38" s="15" t="s">
        <v>452</v>
      </c>
      <c r="C38" s="15"/>
      <c r="D38" s="15"/>
      <c r="E38" s="104" t="b">
        <f t="shared" si="2"/>
        <v>0</v>
      </c>
    </row>
    <row r="39" spans="1:6" ht="36" x14ac:dyDescent="0.25">
      <c r="A39" s="25" t="s">
        <v>580</v>
      </c>
      <c r="B39" s="15" t="s">
        <v>452</v>
      </c>
      <c r="C39" s="19"/>
      <c r="D39" s="19"/>
      <c r="E39" s="104" t="b">
        <f t="shared" si="2"/>
        <v>0</v>
      </c>
      <c r="F39" s="104" t="b" cm="1">
        <f t="array" ref="F39">IF(OR(E36:E46=TRUE),TRUE,FALSE)</f>
        <v>0</v>
      </c>
    </row>
    <row r="40" spans="1:6" x14ac:dyDescent="0.25">
      <c r="A40" s="61" t="s">
        <v>581</v>
      </c>
      <c r="B40" s="15" t="s">
        <v>452</v>
      </c>
      <c r="C40" s="15"/>
      <c r="D40" s="15"/>
      <c r="E40" s="104" t="b">
        <f t="shared" si="2"/>
        <v>0</v>
      </c>
    </row>
    <row r="41" spans="1:6" x14ac:dyDescent="0.25">
      <c r="A41" s="25" t="s">
        <v>582</v>
      </c>
      <c r="B41" s="15" t="s">
        <v>452</v>
      </c>
      <c r="C41" s="19"/>
      <c r="D41" s="19"/>
      <c r="E41" s="104" t="b">
        <f t="shared" si="2"/>
        <v>0</v>
      </c>
    </row>
    <row r="42" spans="1:6" x14ac:dyDescent="0.25">
      <c r="A42" s="61" t="s">
        <v>583</v>
      </c>
      <c r="B42" s="15" t="s">
        <v>452</v>
      </c>
      <c r="C42" s="15"/>
      <c r="D42" s="15"/>
      <c r="E42" s="104" t="b">
        <f t="shared" si="2"/>
        <v>0</v>
      </c>
    </row>
    <row r="43" spans="1:6" x14ac:dyDescent="0.25">
      <c r="A43" s="25" t="s">
        <v>584</v>
      </c>
      <c r="B43" s="15" t="s">
        <v>452</v>
      </c>
      <c r="C43" s="19"/>
      <c r="D43" s="19"/>
      <c r="E43" s="104" t="b">
        <f t="shared" si="2"/>
        <v>0</v>
      </c>
    </row>
    <row r="44" spans="1:6" x14ac:dyDescent="0.25">
      <c r="A44" s="61" t="s">
        <v>585</v>
      </c>
      <c r="B44" s="15" t="s">
        <v>452</v>
      </c>
      <c r="C44" s="15"/>
      <c r="D44" s="15"/>
      <c r="E44" s="104" t="b">
        <f t="shared" si="2"/>
        <v>0</v>
      </c>
    </row>
    <row r="45" spans="1:6" x14ac:dyDescent="0.25">
      <c r="A45" s="25" t="s">
        <v>586</v>
      </c>
      <c r="B45" s="15" t="s">
        <v>452</v>
      </c>
      <c r="C45" s="93"/>
      <c r="D45" s="93"/>
      <c r="E45" s="104" t="b">
        <f t="shared" si="2"/>
        <v>0</v>
      </c>
    </row>
    <row r="46" spans="1:6" x14ac:dyDescent="0.25">
      <c r="A46" s="61" t="s">
        <v>568</v>
      </c>
      <c r="B46" s="32" t="s">
        <v>11</v>
      </c>
      <c r="C46" s="150"/>
      <c r="D46" s="150"/>
      <c r="E46" s="104" t="b">
        <f t="shared" si="2"/>
        <v>0</v>
      </c>
    </row>
    <row r="49" spans="1:4" x14ac:dyDescent="0.25">
      <c r="A49" s="138" t="s">
        <v>587</v>
      </c>
      <c r="B49" s="138"/>
      <c r="C49" s="138"/>
      <c r="D49" s="138"/>
    </row>
    <row r="50" spans="1:4" ht="15" x14ac:dyDescent="0.25">
      <c r="A50" s="139"/>
      <c r="B50" s="139"/>
      <c r="C50" s="139"/>
      <c r="D50" s="139"/>
    </row>
    <row r="51" spans="1:4" ht="15" x14ac:dyDescent="0.25">
      <c r="A51" s="139"/>
      <c r="B51" s="139"/>
      <c r="C51" s="139"/>
      <c r="D51" s="139"/>
    </row>
    <row r="52" spans="1:4" ht="15" x14ac:dyDescent="0.25">
      <c r="A52" s="139"/>
      <c r="B52" s="139"/>
      <c r="C52" s="139"/>
      <c r="D52" s="139"/>
    </row>
    <row r="53" spans="1:4" ht="15" x14ac:dyDescent="0.25">
      <c r="A53" s="139"/>
      <c r="B53" s="139"/>
      <c r="C53" s="139"/>
      <c r="D53" s="139"/>
    </row>
    <row r="54" spans="1:4" ht="15" x14ac:dyDescent="0.25">
      <c r="A54" s="139"/>
      <c r="B54" s="139"/>
      <c r="C54" s="139"/>
      <c r="D54" s="139"/>
    </row>
    <row r="55" spans="1:4" ht="15" x14ac:dyDescent="0.25">
      <c r="A55" s="139"/>
      <c r="B55" s="139"/>
      <c r="C55" s="139"/>
      <c r="D55" s="139"/>
    </row>
    <row r="56" spans="1:4" ht="15" x14ac:dyDescent="0.25">
      <c r="A56" s="139"/>
      <c r="B56" s="139"/>
      <c r="C56" s="139"/>
      <c r="D56" s="139"/>
    </row>
    <row r="57" spans="1:4" ht="15" x14ac:dyDescent="0.25">
      <c r="A57" s="139"/>
      <c r="B57" s="139"/>
      <c r="C57" s="139"/>
      <c r="D57" s="139"/>
    </row>
    <row r="58" spans="1:4" ht="15" x14ac:dyDescent="0.25">
      <c r="A58" s="139"/>
      <c r="B58" s="139"/>
      <c r="C58" s="139"/>
      <c r="D58" s="139"/>
    </row>
    <row r="59" spans="1:4" ht="15" x14ac:dyDescent="0.25">
      <c r="A59" s="139"/>
      <c r="B59" s="139"/>
      <c r="C59" s="139"/>
      <c r="D59" s="139"/>
    </row>
    <row r="60" spans="1:4" ht="15" x14ac:dyDescent="0.25">
      <c r="A60" s="139"/>
      <c r="B60" s="139"/>
      <c r="C60" s="139"/>
      <c r="D60" s="139"/>
    </row>
    <row r="61" spans="1:4" ht="15" x14ac:dyDescent="0.25">
      <c r="A61" s="139"/>
      <c r="B61" s="139"/>
      <c r="C61" s="139"/>
      <c r="D61" s="139"/>
    </row>
    <row r="62" spans="1:4" ht="15" x14ac:dyDescent="0.25">
      <c r="A62" s="139"/>
      <c r="B62" s="139"/>
      <c r="C62" s="139"/>
      <c r="D62" s="139"/>
    </row>
    <row r="63" spans="1:4" ht="15" x14ac:dyDescent="0.25">
      <c r="A63" s="139"/>
      <c r="B63" s="139"/>
      <c r="C63" s="139"/>
      <c r="D63" s="139"/>
    </row>
    <row r="64" spans="1:4" ht="15" x14ac:dyDescent="0.25">
      <c r="A64" s="139"/>
      <c r="B64" s="139"/>
      <c r="C64" s="139"/>
      <c r="D64" s="139"/>
    </row>
    <row r="65" spans="1:4" ht="15" x14ac:dyDescent="0.25">
      <c r="A65" s="139"/>
      <c r="B65" s="139"/>
      <c r="C65" s="139"/>
      <c r="D65" s="139"/>
    </row>
    <row r="66" spans="1:4" ht="15" x14ac:dyDescent="0.25">
      <c r="A66" s="139"/>
      <c r="B66" s="139"/>
      <c r="C66" s="139"/>
      <c r="D66" s="139"/>
    </row>
    <row r="67" spans="1:4" ht="15" x14ac:dyDescent="0.25">
      <c r="A67" s="139"/>
      <c r="B67" s="139"/>
      <c r="C67" s="139"/>
      <c r="D67" s="139"/>
    </row>
    <row r="68" spans="1:4" ht="15" x14ac:dyDescent="0.25">
      <c r="A68" s="139"/>
      <c r="B68" s="139"/>
      <c r="C68" s="139"/>
      <c r="D68" s="139"/>
    </row>
  </sheetData>
  <sheetProtection selectLockedCells="1"/>
  <mergeCells count="9">
    <mergeCell ref="A50:D68"/>
    <mergeCell ref="C28:D28"/>
    <mergeCell ref="C46:D46"/>
    <mergeCell ref="C34:D34"/>
    <mergeCell ref="A1:D1"/>
    <mergeCell ref="A35:D35"/>
    <mergeCell ref="A3:D3"/>
    <mergeCell ref="A21:D21"/>
    <mergeCell ref="A49:D49"/>
  </mergeCells>
  <phoneticPr fontId="2" type="noConversion"/>
  <conditionalFormatting sqref="A29:B33">
    <cfRule type="expression" dxfId="29" priority="5">
      <formula>$B$28&lt;&gt;"Yes"</formula>
    </cfRule>
  </conditionalFormatting>
  <conditionalFormatting sqref="B4:B20">
    <cfRule type="expression" dxfId="28" priority="46">
      <formula>$F$13&lt;&gt;TRUE</formula>
    </cfRule>
  </conditionalFormatting>
  <conditionalFormatting sqref="B22:B34">
    <cfRule type="expression" dxfId="27" priority="8">
      <formula>$F$25&lt;&gt;TRUE</formula>
    </cfRule>
  </conditionalFormatting>
  <conditionalFormatting sqref="B23:B33 B29:D33 B22:D27">
    <cfRule type="expression" dxfId="26" priority="7">
      <formula>$B$34="Yes"</formula>
    </cfRule>
  </conditionalFormatting>
  <conditionalFormatting sqref="B4:D19">
    <cfRule type="expression" dxfId="25" priority="11">
      <formula>$B$20="Yes"</formula>
    </cfRule>
  </conditionalFormatting>
  <conditionalFormatting sqref="B36:D45 B37:B46">
    <cfRule type="expression" dxfId="24" priority="39">
      <formula>$F$39&lt;&gt;TRUE</formula>
    </cfRule>
  </conditionalFormatting>
  <conditionalFormatting sqref="B36:D45">
    <cfRule type="expression" dxfId="23" priority="24">
      <formula>$B$46="Yes"</formula>
    </cfRule>
  </conditionalFormatting>
  <conditionalFormatting sqref="C4:D19">
    <cfRule type="expression" dxfId="22" priority="9">
      <formula>$B4&lt;&gt;"Yes"</formula>
    </cfRule>
    <cfRule type="containsBlanks" dxfId="21" priority="42">
      <formula>LEN(TRIM(C4))=0</formula>
    </cfRule>
  </conditionalFormatting>
  <conditionalFormatting sqref="C22:D27 C28 C29:D33">
    <cfRule type="expression" dxfId="20" priority="1">
      <formula>$B22&lt;&gt;"Yes"</formula>
    </cfRule>
  </conditionalFormatting>
  <conditionalFormatting sqref="C22:D27 C29:D33">
    <cfRule type="containsBlanks" dxfId="19" priority="22">
      <formula>LEN(TRIM(C22))=0</formula>
    </cfRule>
  </conditionalFormatting>
  <conditionalFormatting sqref="C36:D45">
    <cfRule type="expression" dxfId="18" priority="2">
      <formula>$B36&lt;&gt;"Yes"</formula>
    </cfRule>
    <cfRule type="containsBlanks" dxfId="17" priority="31">
      <formula>LEN(TRIM(C36))=0</formula>
    </cfRule>
  </conditionalFormatting>
  <dataValidations count="3">
    <dataValidation type="list" allowBlank="1" showInputMessage="1" showErrorMessage="1" sqref="C36:C45 C29:C33 C22:C27 C4:C19" xr:uid="{A30B0300-1DFB-41A3-A79C-87FEC95D35BD}">
      <formula1>$G$2:$G$8</formula1>
    </dataValidation>
    <dataValidation type="list" allowBlank="1" showInputMessage="1" showErrorMessage="1" sqref="D36:D45 D29:D33 D22:D27 D4:D19" xr:uid="{34338162-7BCC-45DA-B9E2-53FF2010901C}">
      <formula1>$H$2:$H$6</formula1>
    </dataValidation>
    <dataValidation type="list" allowBlank="1" showInputMessage="1" showErrorMessage="1" sqref="B4:B20 B22:B34 B36:B46" xr:uid="{BB26C309-D26F-4C46-BFF0-96EB17CC4B33}">
      <formula1>$I$2:$I$4</formula1>
    </dataValidation>
  </dataValidations>
  <pageMargins left="0.25" right="0.25" top="0.75" bottom="0.75" header="0.3" footer="0.3"/>
  <pageSetup scale="88" fitToHeight="0" orientation="portrait" horizontalDpi="360" verticalDpi="360" r:id="rId1"/>
  <headerFooter>
    <oddFooter>&amp;LISLA Health&amp;RPage &amp;P</oddFooter>
  </headerFooter>
  <rowBreaks count="1" manualBreakCount="1">
    <brk id="4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3DC48-06FD-4013-86BA-83279FC9C59D}">
  <sheetPr codeName="Sheet4">
    <pageSetUpPr fitToPage="1"/>
  </sheetPr>
  <dimension ref="A1:V56"/>
  <sheetViews>
    <sheetView topLeftCell="C1" zoomScale="110" zoomScaleNormal="110" workbookViewId="0">
      <selection activeCell="A30" sqref="A30"/>
    </sheetView>
  </sheetViews>
  <sheetFormatPr defaultColWidth="9" defaultRowHeight="18" x14ac:dyDescent="0.35"/>
  <cols>
    <col min="1" max="1" width="86.5703125" style="33" customWidth="1"/>
    <col min="2" max="2" width="16.85546875" style="27" customWidth="1"/>
    <col min="3" max="3" width="13.7109375" style="13" customWidth="1"/>
    <col min="4" max="4" width="14.7109375" style="13" customWidth="1"/>
    <col min="5" max="5" width="15" style="13" customWidth="1"/>
    <col min="6" max="7" width="13.7109375" style="13" customWidth="1"/>
    <col min="8" max="8" width="15.28515625" style="13" customWidth="1"/>
    <col min="9" max="9" width="14.28515625" style="1" customWidth="1"/>
    <col min="10" max="11" width="14.28515625" style="1" hidden="1" customWidth="1"/>
    <col min="12" max="13" width="17" style="1" customWidth="1"/>
    <col min="14" max="22" width="14.28515625" style="1" customWidth="1"/>
  </cols>
  <sheetData>
    <row r="1" spans="1:13" x14ac:dyDescent="0.35">
      <c r="A1" s="153" t="s">
        <v>615</v>
      </c>
      <c r="B1" s="154"/>
      <c r="C1" s="154"/>
      <c r="D1" s="154"/>
      <c r="E1" s="154"/>
      <c r="F1" s="154"/>
      <c r="G1" s="154"/>
      <c r="H1" s="155"/>
    </row>
    <row r="2" spans="1:13" x14ac:dyDescent="0.25">
      <c r="A2" s="158"/>
      <c r="B2" s="138" t="s">
        <v>598</v>
      </c>
      <c r="C2" s="138" t="s">
        <v>599</v>
      </c>
      <c r="D2" s="138"/>
      <c r="E2" s="138"/>
      <c r="F2" s="138"/>
      <c r="G2" s="138"/>
      <c r="H2" s="157"/>
    </row>
    <row r="3" spans="1:13" ht="78.75" customHeight="1" x14ac:dyDescent="0.25">
      <c r="A3" s="158"/>
      <c r="B3" s="138"/>
      <c r="C3" s="91" t="s">
        <v>600</v>
      </c>
      <c r="D3" s="91" t="s">
        <v>601</v>
      </c>
      <c r="E3" s="91" t="s">
        <v>602</v>
      </c>
      <c r="F3" s="91" t="s">
        <v>603</v>
      </c>
      <c r="G3" s="91" t="s">
        <v>396</v>
      </c>
      <c r="H3" s="92" t="s">
        <v>604</v>
      </c>
      <c r="L3" s="1" t="s">
        <v>631</v>
      </c>
      <c r="M3" s="1" t="s">
        <v>452</v>
      </c>
    </row>
    <row r="4" spans="1:13" ht="71.25" customHeight="1" x14ac:dyDescent="0.35">
      <c r="A4" s="35" t="s">
        <v>605</v>
      </c>
      <c r="B4" s="15" t="s">
        <v>452</v>
      </c>
      <c r="C4" s="49"/>
      <c r="D4" s="46"/>
      <c r="E4" s="46"/>
      <c r="F4" s="46"/>
      <c r="G4" s="46"/>
      <c r="H4" s="52"/>
      <c r="J4" s="1" t="b">
        <f>IF(B4="Yes",TRUE,FALSE)</f>
        <v>0</v>
      </c>
      <c r="K4" s="1" t="str">
        <f>IF(C4&lt;&gt;"","True",IF(D4&lt;&gt;"","True",IF(E4&lt;&gt;"","True",IF(F4&lt;&gt;"","True",IF(G4&lt;&gt;"","True",IF(H4&lt;&gt;"","True","False"))))))</f>
        <v>False</v>
      </c>
      <c r="L4" s="1" t="s">
        <v>632</v>
      </c>
      <c r="M4" s="1" t="s">
        <v>11</v>
      </c>
    </row>
    <row r="5" spans="1:13" ht="54" x14ac:dyDescent="0.35">
      <c r="A5" s="36" t="s">
        <v>606</v>
      </c>
      <c r="B5" s="15" t="s">
        <v>452</v>
      </c>
      <c r="C5" s="50"/>
      <c r="D5" s="47"/>
      <c r="E5" s="47"/>
      <c r="F5" s="47"/>
      <c r="G5" s="47"/>
      <c r="H5" s="53"/>
      <c r="J5" s="1" t="b">
        <f t="shared" ref="J5:J28" si="0">IF(B5="Yes",TRUE,FALSE)</f>
        <v>0</v>
      </c>
      <c r="K5" s="1" t="str">
        <f>IF(C5&lt;&gt;"","True",IF(D5&lt;&gt;"","True",IF(E5&lt;&gt;"","True",IF(F5&lt;&gt;"","True",IF(G5&lt;&gt;"","True",IF(H5&lt;&gt;"","True","False"))))))</f>
        <v>False</v>
      </c>
      <c r="L5" s="1" t="s">
        <v>592</v>
      </c>
    </row>
    <row r="6" spans="1:13" ht="60.75" customHeight="1" x14ac:dyDescent="0.35">
      <c r="A6" s="35" t="s">
        <v>607</v>
      </c>
      <c r="B6" s="15" t="s">
        <v>452</v>
      </c>
      <c r="C6" s="49"/>
      <c r="D6" s="46"/>
      <c r="E6" s="46"/>
      <c r="F6" s="46"/>
      <c r="G6" s="46"/>
      <c r="H6" s="52"/>
      <c r="J6" s="1" t="b">
        <f t="shared" si="0"/>
        <v>0</v>
      </c>
      <c r="K6" s="1" t="str">
        <f t="shared" ref="K6:K26" si="1">IF(C6&lt;&gt;"","True",IF(D6&lt;&gt;"","True",IF(E6&lt;&gt;"","True",IF(F6&lt;&gt;"","True",IF(G6&lt;&gt;"","True",IF(H6&lt;&gt;"","True","False"))))))</f>
        <v>False</v>
      </c>
      <c r="L6" s="1" t="s">
        <v>594</v>
      </c>
    </row>
    <row r="7" spans="1:13" ht="68.25" customHeight="1" x14ac:dyDescent="0.35">
      <c r="A7" s="36" t="s">
        <v>608</v>
      </c>
      <c r="B7" s="15" t="s">
        <v>452</v>
      </c>
      <c r="C7" s="50"/>
      <c r="D7" s="47"/>
      <c r="E7" s="47"/>
      <c r="F7" s="47"/>
      <c r="G7" s="47"/>
      <c r="H7" s="53"/>
      <c r="J7" s="1" t="b">
        <f t="shared" si="0"/>
        <v>0</v>
      </c>
      <c r="K7" s="1" t="str">
        <f t="shared" si="1"/>
        <v>False</v>
      </c>
      <c r="L7" s="1" t="s">
        <v>596</v>
      </c>
    </row>
    <row r="8" spans="1:13" ht="36" x14ac:dyDescent="0.35">
      <c r="A8" s="35" t="s">
        <v>609</v>
      </c>
      <c r="B8" s="15" t="s">
        <v>452</v>
      </c>
      <c r="C8" s="49"/>
      <c r="D8" s="46"/>
      <c r="E8" s="46"/>
      <c r="F8" s="46"/>
      <c r="G8" s="46"/>
      <c r="H8" s="52"/>
      <c r="J8" s="1" t="b">
        <f t="shared" si="0"/>
        <v>0</v>
      </c>
      <c r="K8" s="1" t="str">
        <f t="shared" si="1"/>
        <v>False</v>
      </c>
    </row>
    <row r="9" spans="1:13" ht="72" x14ac:dyDescent="0.35">
      <c r="A9" s="36" t="s">
        <v>610</v>
      </c>
      <c r="B9" s="15" t="s">
        <v>452</v>
      </c>
      <c r="C9" s="50"/>
      <c r="D9" s="47"/>
      <c r="E9" s="47"/>
      <c r="F9" s="47"/>
      <c r="G9" s="47"/>
      <c r="H9" s="53"/>
      <c r="J9" s="1" t="b">
        <f t="shared" si="0"/>
        <v>0</v>
      </c>
      <c r="K9" s="1" t="str">
        <f t="shared" si="1"/>
        <v>False</v>
      </c>
    </row>
    <row r="10" spans="1:13" ht="54" x14ac:dyDescent="0.35">
      <c r="A10" s="35" t="s">
        <v>611</v>
      </c>
      <c r="B10" s="15" t="s">
        <v>452</v>
      </c>
      <c r="C10" s="49"/>
      <c r="D10" s="46"/>
      <c r="E10" s="46"/>
      <c r="F10" s="46"/>
      <c r="G10" s="46"/>
      <c r="H10" s="52"/>
      <c r="J10" s="1" t="b">
        <f t="shared" si="0"/>
        <v>0</v>
      </c>
      <c r="K10" s="1" t="str">
        <f t="shared" si="1"/>
        <v>False</v>
      </c>
    </row>
    <row r="11" spans="1:13" ht="36" x14ac:dyDescent="0.35">
      <c r="A11" s="36" t="s">
        <v>612</v>
      </c>
      <c r="B11" s="15" t="s">
        <v>452</v>
      </c>
      <c r="C11" s="50"/>
      <c r="D11" s="47"/>
      <c r="E11" s="47"/>
      <c r="F11" s="47"/>
      <c r="G11" s="47"/>
      <c r="H11" s="53"/>
      <c r="J11" s="1" t="b">
        <f t="shared" si="0"/>
        <v>0</v>
      </c>
      <c r="K11" s="1" t="str">
        <f t="shared" si="1"/>
        <v>False</v>
      </c>
    </row>
    <row r="12" spans="1:13" ht="36" x14ac:dyDescent="0.35">
      <c r="A12" s="35" t="s">
        <v>613</v>
      </c>
      <c r="B12" s="15" t="s">
        <v>452</v>
      </c>
      <c r="C12" s="49"/>
      <c r="D12" s="46"/>
      <c r="E12" s="46"/>
      <c r="F12" s="46"/>
      <c r="G12" s="46"/>
      <c r="H12" s="52"/>
      <c r="J12" s="1" t="b">
        <f t="shared" si="0"/>
        <v>0</v>
      </c>
      <c r="K12" s="1" t="str">
        <f t="shared" si="1"/>
        <v>False</v>
      </c>
    </row>
    <row r="13" spans="1:13" ht="54" x14ac:dyDescent="0.35">
      <c r="A13" s="36" t="s">
        <v>614</v>
      </c>
      <c r="B13" s="15" t="s">
        <v>452</v>
      </c>
      <c r="C13" s="50"/>
      <c r="D13" s="47"/>
      <c r="E13" s="47"/>
      <c r="F13" s="47"/>
      <c r="G13" s="47"/>
      <c r="H13" s="53"/>
      <c r="J13" s="1" t="b">
        <f t="shared" si="0"/>
        <v>0</v>
      </c>
      <c r="K13" s="1" t="str">
        <f t="shared" si="1"/>
        <v>False</v>
      </c>
    </row>
    <row r="14" spans="1:13" ht="36" x14ac:dyDescent="0.35">
      <c r="A14" s="35" t="s">
        <v>616</v>
      </c>
      <c r="B14" s="15" t="s">
        <v>452</v>
      </c>
      <c r="C14" s="49"/>
      <c r="D14" s="46"/>
      <c r="E14" s="46"/>
      <c r="F14" s="46"/>
      <c r="G14" s="46"/>
      <c r="H14" s="52"/>
      <c r="J14" s="1" t="b">
        <f t="shared" si="0"/>
        <v>0</v>
      </c>
      <c r="K14" s="1" t="str">
        <f t="shared" si="1"/>
        <v>False</v>
      </c>
    </row>
    <row r="15" spans="1:13" ht="36" x14ac:dyDescent="0.35">
      <c r="A15" s="36" t="s">
        <v>617</v>
      </c>
      <c r="B15" s="15" t="s">
        <v>452</v>
      </c>
      <c r="C15" s="50"/>
      <c r="D15" s="47"/>
      <c r="E15" s="47"/>
      <c r="F15" s="47"/>
      <c r="G15" s="47"/>
      <c r="H15" s="53"/>
      <c r="J15" s="1" t="b">
        <f t="shared" si="0"/>
        <v>0</v>
      </c>
      <c r="K15" s="1" t="str">
        <f t="shared" si="1"/>
        <v>False</v>
      </c>
    </row>
    <row r="16" spans="1:13" ht="72" x14ac:dyDescent="0.35">
      <c r="A16" s="35" t="s">
        <v>618</v>
      </c>
      <c r="B16" s="15" t="s">
        <v>452</v>
      </c>
      <c r="C16" s="49"/>
      <c r="D16" s="46"/>
      <c r="E16" s="46"/>
      <c r="F16" s="46"/>
      <c r="G16" s="46"/>
      <c r="H16" s="52"/>
      <c r="J16" s="1" t="b">
        <f t="shared" si="0"/>
        <v>0</v>
      </c>
      <c r="K16" s="1" t="str">
        <f t="shared" si="1"/>
        <v>False</v>
      </c>
    </row>
    <row r="17" spans="1:13" ht="36" x14ac:dyDescent="0.35">
      <c r="A17" s="36" t="s">
        <v>619</v>
      </c>
      <c r="B17" s="15" t="s">
        <v>452</v>
      </c>
      <c r="C17" s="50"/>
      <c r="D17" s="47"/>
      <c r="E17" s="47"/>
      <c r="F17" s="47"/>
      <c r="G17" s="47"/>
      <c r="H17" s="53"/>
      <c r="J17" s="1" t="b">
        <f t="shared" si="0"/>
        <v>0</v>
      </c>
      <c r="K17" s="1" t="str">
        <f t="shared" si="1"/>
        <v>False</v>
      </c>
    </row>
    <row r="18" spans="1:13" ht="54" x14ac:dyDescent="0.35">
      <c r="A18" s="35" t="s">
        <v>620</v>
      </c>
      <c r="B18" s="15" t="s">
        <v>452</v>
      </c>
      <c r="C18" s="49"/>
      <c r="D18" s="46"/>
      <c r="E18" s="46"/>
      <c r="F18" s="46"/>
      <c r="G18" s="46"/>
      <c r="H18" s="52"/>
      <c r="J18" s="1" t="b">
        <f>IF(B18="Yes",TRUE,FALSE)</f>
        <v>0</v>
      </c>
      <c r="K18" s="1" t="str">
        <f>IF(C18&lt;&gt;"","True",IF(D18&lt;&gt;"","True",IF(E18&lt;&gt;"","True",IF(F18&lt;&gt;"","True",IF(G18&lt;&gt;"","True",IF(H18&lt;&gt;"","True","False"))))))</f>
        <v>False</v>
      </c>
    </row>
    <row r="19" spans="1:13" ht="90" x14ac:dyDescent="0.35">
      <c r="A19" s="36" t="s">
        <v>621</v>
      </c>
      <c r="B19" s="15" t="s">
        <v>452</v>
      </c>
      <c r="C19" s="50"/>
      <c r="D19" s="47"/>
      <c r="E19" s="47"/>
      <c r="F19" s="47"/>
      <c r="G19" s="47"/>
      <c r="H19" s="53"/>
      <c r="J19" s="1" t="b">
        <f t="shared" si="0"/>
        <v>0</v>
      </c>
      <c r="K19" s="1" t="str">
        <f t="shared" si="1"/>
        <v>False</v>
      </c>
    </row>
    <row r="20" spans="1:13" ht="72" x14ac:dyDescent="0.35">
      <c r="A20" s="35" t="s">
        <v>622</v>
      </c>
      <c r="B20" s="15" t="s">
        <v>452</v>
      </c>
      <c r="C20" s="49"/>
      <c r="D20" s="46"/>
      <c r="E20" s="46"/>
      <c r="F20" s="46"/>
      <c r="G20" s="46"/>
      <c r="H20" s="52"/>
      <c r="J20" s="1" t="b">
        <f t="shared" si="0"/>
        <v>0</v>
      </c>
      <c r="K20" s="1" t="str">
        <f t="shared" si="1"/>
        <v>False</v>
      </c>
    </row>
    <row r="21" spans="1:13" ht="36" x14ac:dyDescent="0.35">
      <c r="A21" s="36" t="s">
        <v>623</v>
      </c>
      <c r="B21" s="15" t="s">
        <v>452</v>
      </c>
      <c r="C21" s="50"/>
      <c r="D21" s="47"/>
      <c r="E21" s="47"/>
      <c r="F21" s="47"/>
      <c r="G21" s="47"/>
      <c r="H21" s="53"/>
      <c r="J21" s="1" t="b">
        <f t="shared" si="0"/>
        <v>0</v>
      </c>
      <c r="K21" s="1" t="str">
        <f t="shared" si="1"/>
        <v>False</v>
      </c>
    </row>
    <row r="22" spans="1:13" ht="36" x14ac:dyDescent="0.35">
      <c r="A22" s="35" t="s">
        <v>624</v>
      </c>
      <c r="B22" s="15" t="s">
        <v>452</v>
      </c>
      <c r="C22" s="49"/>
      <c r="D22" s="46"/>
      <c r="E22" s="46"/>
      <c r="F22" s="46"/>
      <c r="G22" s="46"/>
      <c r="H22" s="52"/>
      <c r="J22" s="1" t="b">
        <f t="shared" si="0"/>
        <v>0</v>
      </c>
      <c r="K22" s="1" t="str">
        <f t="shared" si="1"/>
        <v>False</v>
      </c>
    </row>
    <row r="23" spans="1:13" ht="36" x14ac:dyDescent="0.35">
      <c r="A23" s="36" t="s">
        <v>625</v>
      </c>
      <c r="B23" s="15" t="s">
        <v>452</v>
      </c>
      <c r="C23" s="50"/>
      <c r="D23" s="47"/>
      <c r="E23" s="47"/>
      <c r="F23" s="47"/>
      <c r="G23" s="47"/>
      <c r="H23" s="53"/>
      <c r="J23" s="1" t="b">
        <f t="shared" si="0"/>
        <v>0</v>
      </c>
      <c r="K23" s="1" t="str">
        <f t="shared" si="1"/>
        <v>False</v>
      </c>
      <c r="M23" s="106" t="b">
        <f>IF(OR(J4:J34)=TRUE,TRUE,FALSE)</f>
        <v>0</v>
      </c>
    </row>
    <row r="24" spans="1:13" ht="54" x14ac:dyDescent="0.35">
      <c r="A24" s="35" t="s">
        <v>626</v>
      </c>
      <c r="B24" s="15" t="s">
        <v>452</v>
      </c>
      <c r="C24" s="49"/>
      <c r="D24" s="46"/>
      <c r="E24" s="46"/>
      <c r="F24" s="46"/>
      <c r="G24" s="46"/>
      <c r="H24" s="52"/>
      <c r="J24" s="1" t="b">
        <f t="shared" si="0"/>
        <v>0</v>
      </c>
      <c r="K24" s="1" t="str">
        <f t="shared" si="1"/>
        <v>False</v>
      </c>
    </row>
    <row r="25" spans="1:13" ht="54" x14ac:dyDescent="0.35">
      <c r="A25" s="36" t="s">
        <v>627</v>
      </c>
      <c r="B25" s="15" t="s">
        <v>452</v>
      </c>
      <c r="C25" s="50"/>
      <c r="D25" s="47"/>
      <c r="E25" s="47"/>
      <c r="F25" s="47"/>
      <c r="G25" s="47"/>
      <c r="H25" s="53"/>
      <c r="J25" s="1" t="b">
        <f t="shared" si="0"/>
        <v>0</v>
      </c>
      <c r="K25" s="1" t="str">
        <f>IF(C25&lt;&gt;"","True",IF(D25&lt;&gt;"","True",IF(E25&lt;&gt;"","True",IF(F25&lt;&gt;"","True",IF(G25&lt;&gt;"","True",IF(H25&lt;&gt;"","True","False"))))))</f>
        <v>False</v>
      </c>
    </row>
    <row r="26" spans="1:13" ht="54" x14ac:dyDescent="0.35">
      <c r="A26" s="35" t="s">
        <v>628</v>
      </c>
      <c r="B26" s="15" t="s">
        <v>452</v>
      </c>
      <c r="C26" s="49"/>
      <c r="D26" s="46"/>
      <c r="E26" s="46"/>
      <c r="F26" s="46"/>
      <c r="G26" s="46"/>
      <c r="H26" s="52"/>
      <c r="J26" s="1" t="b">
        <f t="shared" si="0"/>
        <v>0</v>
      </c>
      <c r="K26" s="1" t="str">
        <f t="shared" si="1"/>
        <v>False</v>
      </c>
    </row>
    <row r="27" spans="1:13" ht="54" x14ac:dyDescent="0.35">
      <c r="A27" s="36" t="s">
        <v>629</v>
      </c>
      <c r="B27" s="15" t="s">
        <v>452</v>
      </c>
      <c r="C27" s="50"/>
      <c r="D27" s="47"/>
      <c r="E27" s="47"/>
      <c r="F27" s="47"/>
      <c r="G27" s="47"/>
      <c r="H27" s="53"/>
      <c r="J27" s="1" t="b">
        <f>IF(B27="Yes",TRUE,FALSE)</f>
        <v>0</v>
      </c>
      <c r="K27" s="1" t="str">
        <f>IF(C27&lt;&gt;"","True",IF(D27&lt;&gt;"","True",IF(E27&lt;&gt;"","True",IF(F27&lt;&gt;"","True",IF(G27&lt;&gt;"","True",IF(H27&lt;&gt;"","True","False"))))))</f>
        <v>False</v>
      </c>
    </row>
    <row r="28" spans="1:13" x14ac:dyDescent="0.35">
      <c r="A28" s="57" t="s">
        <v>722</v>
      </c>
      <c r="B28" s="15" t="s">
        <v>452</v>
      </c>
      <c r="C28" s="51"/>
      <c r="D28" s="48"/>
      <c r="E28" s="48"/>
      <c r="F28" s="48"/>
      <c r="G28" s="48"/>
      <c r="H28" s="54"/>
      <c r="J28" s="1" t="b">
        <f t="shared" si="0"/>
        <v>0</v>
      </c>
      <c r="K28" s="1" t="str">
        <f t="shared" ref="K28:K33" si="2">IF(C28&lt;&gt;"","True",IF(D28&lt;&gt;"","True",IF(E28&lt;&gt;"","True",IF(F28&lt;&gt;"","True",IF(G28&lt;&gt;"","True",IF(H28&lt;&gt;"","True","False"))))))</f>
        <v>False</v>
      </c>
    </row>
    <row r="29" spans="1:13" x14ac:dyDescent="0.35">
      <c r="A29" s="59"/>
      <c r="B29" s="15" t="s">
        <v>452</v>
      </c>
      <c r="C29" s="49"/>
      <c r="D29" s="46"/>
      <c r="E29" s="46"/>
      <c r="F29" s="46"/>
      <c r="G29" s="46"/>
      <c r="H29" s="52"/>
      <c r="K29" s="1" t="str">
        <f t="shared" si="2"/>
        <v>False</v>
      </c>
    </row>
    <row r="30" spans="1:13" x14ac:dyDescent="0.35">
      <c r="A30" s="59"/>
      <c r="B30" s="15" t="s">
        <v>452</v>
      </c>
      <c r="C30" s="49"/>
      <c r="D30" s="46"/>
      <c r="E30" s="46"/>
      <c r="F30" s="46"/>
      <c r="G30" s="46"/>
      <c r="H30" s="52"/>
      <c r="K30" s="1" t="str">
        <f t="shared" si="2"/>
        <v>False</v>
      </c>
    </row>
    <row r="31" spans="1:13" x14ac:dyDescent="0.35">
      <c r="A31" s="59"/>
      <c r="B31" s="15" t="s">
        <v>452</v>
      </c>
      <c r="C31" s="49"/>
      <c r="D31" s="46"/>
      <c r="E31" s="46"/>
      <c r="F31" s="46"/>
      <c r="G31" s="46"/>
      <c r="H31" s="52"/>
      <c r="K31" s="1" t="str">
        <f t="shared" si="2"/>
        <v>False</v>
      </c>
    </row>
    <row r="32" spans="1:13" x14ac:dyDescent="0.35">
      <c r="A32" s="59"/>
      <c r="B32" s="15" t="s">
        <v>452</v>
      </c>
      <c r="C32" s="49"/>
      <c r="D32" s="46"/>
      <c r="E32" s="46"/>
      <c r="F32" s="46"/>
      <c r="G32" s="46"/>
      <c r="H32" s="52"/>
      <c r="K32" s="1" t="str">
        <f t="shared" si="2"/>
        <v>False</v>
      </c>
    </row>
    <row r="33" spans="1:11" x14ac:dyDescent="0.35">
      <c r="A33" s="59"/>
      <c r="B33" s="15" t="s">
        <v>452</v>
      </c>
      <c r="C33" s="49"/>
      <c r="D33" s="46"/>
      <c r="E33" s="46"/>
      <c r="F33" s="46"/>
      <c r="G33" s="46"/>
      <c r="H33" s="52"/>
      <c r="K33" s="1" t="str">
        <f t="shared" si="2"/>
        <v>False</v>
      </c>
    </row>
    <row r="34" spans="1:11" ht="18.75" thickBot="1" x14ac:dyDescent="0.4">
      <c r="A34" s="55" t="s">
        <v>568</v>
      </c>
      <c r="B34" s="56" t="s">
        <v>11</v>
      </c>
      <c r="C34" s="159"/>
      <c r="D34" s="160"/>
      <c r="E34" s="160"/>
      <c r="F34" s="160"/>
      <c r="G34" s="160"/>
      <c r="H34" s="161"/>
      <c r="J34" s="1" t="b">
        <f>IF(B34="Yes",TRUE,FALSE)</f>
        <v>0</v>
      </c>
    </row>
    <row r="35" spans="1:11" x14ac:dyDescent="0.35">
      <c r="A35" s="156"/>
    </row>
    <row r="36" spans="1:11" x14ac:dyDescent="0.35">
      <c r="A36" s="156"/>
    </row>
    <row r="37" spans="1:11" x14ac:dyDescent="0.25">
      <c r="A37" s="138" t="s">
        <v>630</v>
      </c>
      <c r="B37" s="138"/>
      <c r="C37" s="138"/>
      <c r="D37" s="138"/>
      <c r="E37" s="138"/>
      <c r="F37" s="138"/>
      <c r="G37" s="138"/>
      <c r="H37" s="138"/>
    </row>
    <row r="38" spans="1:11" ht="15" x14ac:dyDescent="0.25">
      <c r="A38" s="139"/>
      <c r="B38" s="139"/>
      <c r="C38" s="139"/>
      <c r="D38" s="139"/>
      <c r="E38" s="139"/>
      <c r="F38" s="139"/>
      <c r="G38" s="139"/>
      <c r="H38" s="139"/>
    </row>
    <row r="39" spans="1:11" ht="15" x14ac:dyDescent="0.25">
      <c r="A39" s="139"/>
      <c r="B39" s="139"/>
      <c r="C39" s="139"/>
      <c r="D39" s="139"/>
      <c r="E39" s="139"/>
      <c r="F39" s="139"/>
      <c r="G39" s="139"/>
      <c r="H39" s="139"/>
    </row>
    <row r="40" spans="1:11" ht="15" x14ac:dyDescent="0.25">
      <c r="A40" s="139"/>
      <c r="B40" s="139"/>
      <c r="C40" s="139"/>
      <c r="D40" s="139"/>
      <c r="E40" s="139"/>
      <c r="F40" s="139"/>
      <c r="G40" s="139"/>
      <c r="H40" s="139"/>
    </row>
    <row r="41" spans="1:11" ht="15" x14ac:dyDescent="0.25">
      <c r="A41" s="139"/>
      <c r="B41" s="139"/>
      <c r="C41" s="139"/>
      <c r="D41" s="139"/>
      <c r="E41" s="139"/>
      <c r="F41" s="139"/>
      <c r="G41" s="139"/>
      <c r="H41" s="139"/>
    </row>
    <row r="42" spans="1:11" ht="15" x14ac:dyDescent="0.25">
      <c r="A42" s="139"/>
      <c r="B42" s="139"/>
      <c r="C42" s="139"/>
      <c r="D42" s="139"/>
      <c r="E42" s="139"/>
      <c r="F42" s="139"/>
      <c r="G42" s="139"/>
      <c r="H42" s="139"/>
    </row>
    <row r="43" spans="1:11" ht="15" x14ac:dyDescent="0.25">
      <c r="A43" s="139"/>
      <c r="B43" s="139"/>
      <c r="C43" s="139"/>
      <c r="D43" s="139"/>
      <c r="E43" s="139"/>
      <c r="F43" s="139"/>
      <c r="G43" s="139"/>
      <c r="H43" s="139"/>
    </row>
    <row r="44" spans="1:11" ht="15" x14ac:dyDescent="0.25">
      <c r="A44" s="139"/>
      <c r="B44" s="139"/>
      <c r="C44" s="139"/>
      <c r="D44" s="139"/>
      <c r="E44" s="139"/>
      <c r="F44" s="139"/>
      <c r="G44" s="139"/>
      <c r="H44" s="139"/>
    </row>
    <row r="45" spans="1:11" ht="15" x14ac:dyDescent="0.25">
      <c r="A45" s="139"/>
      <c r="B45" s="139"/>
      <c r="C45" s="139"/>
      <c r="D45" s="139"/>
      <c r="E45" s="139"/>
      <c r="F45" s="139"/>
      <c r="G45" s="139"/>
      <c r="H45" s="139"/>
    </row>
    <row r="46" spans="1:11" ht="15" x14ac:dyDescent="0.25">
      <c r="A46" s="139"/>
      <c r="B46" s="139"/>
      <c r="C46" s="139"/>
      <c r="D46" s="139"/>
      <c r="E46" s="139"/>
      <c r="F46" s="139"/>
      <c r="G46" s="139"/>
      <c r="H46" s="139"/>
    </row>
    <row r="47" spans="1:11" ht="15" x14ac:dyDescent="0.25">
      <c r="A47" s="139"/>
      <c r="B47" s="139"/>
      <c r="C47" s="139"/>
      <c r="D47" s="139"/>
      <c r="E47" s="139"/>
      <c r="F47" s="139"/>
      <c r="G47" s="139"/>
      <c r="H47" s="139"/>
    </row>
    <row r="48" spans="1:11" ht="15" x14ac:dyDescent="0.25">
      <c r="A48" s="139"/>
      <c r="B48" s="139"/>
      <c r="C48" s="139"/>
      <c r="D48" s="139"/>
      <c r="E48" s="139"/>
      <c r="F48" s="139"/>
      <c r="G48" s="139"/>
      <c r="H48" s="139"/>
    </row>
    <row r="49" spans="1:8" ht="15" x14ac:dyDescent="0.25">
      <c r="A49" s="139"/>
      <c r="B49" s="139"/>
      <c r="C49" s="139"/>
      <c r="D49" s="139"/>
      <c r="E49" s="139"/>
      <c r="F49" s="139"/>
      <c r="G49" s="139"/>
      <c r="H49" s="139"/>
    </row>
    <row r="50" spans="1:8" ht="15" x14ac:dyDescent="0.25">
      <c r="A50" s="139"/>
      <c r="B50" s="139"/>
      <c r="C50" s="139"/>
      <c r="D50" s="139"/>
      <c r="E50" s="139"/>
      <c r="F50" s="139"/>
      <c r="G50" s="139"/>
      <c r="H50" s="139"/>
    </row>
    <row r="51" spans="1:8" ht="15" x14ac:dyDescent="0.25">
      <c r="A51" s="139"/>
      <c r="B51" s="139"/>
      <c r="C51" s="139"/>
      <c r="D51" s="139"/>
      <c r="E51" s="139"/>
      <c r="F51" s="139"/>
      <c r="G51" s="139"/>
      <c r="H51" s="139"/>
    </row>
    <row r="52" spans="1:8" ht="15" x14ac:dyDescent="0.25">
      <c r="A52" s="139"/>
      <c r="B52" s="139"/>
      <c r="C52" s="139"/>
      <c r="D52" s="139"/>
      <c r="E52" s="139"/>
      <c r="F52" s="139"/>
      <c r="G52" s="139"/>
      <c r="H52" s="139"/>
    </row>
    <row r="53" spans="1:8" ht="15" x14ac:dyDescent="0.25">
      <c r="A53" s="139"/>
      <c r="B53" s="139"/>
      <c r="C53" s="139"/>
      <c r="D53" s="139"/>
      <c r="E53" s="139"/>
      <c r="F53" s="139"/>
      <c r="G53" s="139"/>
      <c r="H53" s="139"/>
    </row>
    <row r="54" spans="1:8" ht="15" x14ac:dyDescent="0.25">
      <c r="A54" s="139"/>
      <c r="B54" s="139"/>
      <c r="C54" s="139"/>
      <c r="D54" s="139"/>
      <c r="E54" s="139"/>
      <c r="F54" s="139"/>
      <c r="G54" s="139"/>
      <c r="H54" s="139"/>
    </row>
    <row r="55" spans="1:8" ht="15" x14ac:dyDescent="0.25">
      <c r="A55" s="139"/>
      <c r="B55" s="139"/>
      <c r="C55" s="139"/>
      <c r="D55" s="139"/>
      <c r="E55" s="139"/>
      <c r="F55" s="139"/>
      <c r="G55" s="139"/>
      <c r="H55" s="139"/>
    </row>
    <row r="56" spans="1:8" ht="15" x14ac:dyDescent="0.25">
      <c r="A56" s="139"/>
      <c r="B56" s="139"/>
      <c r="C56" s="139"/>
      <c r="D56" s="139"/>
      <c r="E56" s="139"/>
      <c r="F56" s="139"/>
      <c r="G56" s="139"/>
      <c r="H56" s="139"/>
    </row>
  </sheetData>
  <sheetProtection selectLockedCells="1"/>
  <mergeCells count="8">
    <mergeCell ref="A1:H1"/>
    <mergeCell ref="A37:H37"/>
    <mergeCell ref="A38:H56"/>
    <mergeCell ref="A35:A36"/>
    <mergeCell ref="C2:H2"/>
    <mergeCell ref="B2:B3"/>
    <mergeCell ref="A2:A3"/>
    <mergeCell ref="C34:H34"/>
  </mergeCells>
  <phoneticPr fontId="2" type="noConversion"/>
  <conditionalFormatting sqref="A29:B33">
    <cfRule type="expression" dxfId="16" priority="1">
      <formula>$B$28&lt;&gt;"Yes"</formula>
    </cfRule>
  </conditionalFormatting>
  <conditionalFormatting sqref="B4:B34">
    <cfRule type="expression" dxfId="15" priority="4">
      <formula>$M$23=FALSE</formula>
    </cfRule>
  </conditionalFormatting>
  <conditionalFormatting sqref="B4:H33">
    <cfRule type="expression" dxfId="14" priority="2">
      <formula>$B$34="Yes"</formula>
    </cfRule>
  </conditionalFormatting>
  <conditionalFormatting sqref="C4:H27 C29:H33">
    <cfRule type="expression" dxfId="13" priority="49">
      <formula>$B4&lt;&gt;"Yes"</formula>
    </cfRule>
    <cfRule type="expression" dxfId="12" priority="50">
      <formula>$K4&lt;&gt;"True"</formula>
    </cfRule>
  </conditionalFormatting>
  <dataValidations count="2">
    <dataValidation type="list" allowBlank="1" showInputMessage="1" showErrorMessage="1" sqref="C29:H33 C4:H27" xr:uid="{AFFBF0FD-C551-42BE-A583-D0FC58AD0099}">
      <formula1>$L$2:$L$7</formula1>
    </dataValidation>
    <dataValidation type="list" allowBlank="1" showInputMessage="1" showErrorMessage="1" sqref="B4:B34" xr:uid="{96E20E5A-DE9C-4F74-A995-16C6EF499723}">
      <formula1>$M$2:$M$4</formula1>
    </dataValidation>
  </dataValidations>
  <pageMargins left="0.25" right="0.25" top="0.75" bottom="0.75" header="0.3" footer="0.3"/>
  <pageSetup scale="80" fitToHeight="0" orientation="landscape" horizontalDpi="360" verticalDpi="360" r:id="rId1"/>
  <headerFooter>
    <oddFooter>&amp;LISLA Psychosocial- Behaviors&amp;RPage &amp;P</oddFooter>
  </headerFooter>
  <rowBreaks count="1" manualBreakCount="1">
    <brk id="3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B38EE-84DF-4B81-9083-9B414094B46F}">
  <sheetPr codeName="Sheet5">
    <pageSetUpPr fitToPage="1"/>
  </sheetPr>
  <dimension ref="A1:V44"/>
  <sheetViews>
    <sheetView zoomScale="130" zoomScaleNormal="130" workbookViewId="0">
      <selection activeCell="G7" sqref="G7"/>
    </sheetView>
  </sheetViews>
  <sheetFormatPr defaultColWidth="9" defaultRowHeight="18" x14ac:dyDescent="0.35"/>
  <cols>
    <col min="1" max="1" width="89.42578125" style="13" customWidth="1"/>
    <col min="2" max="2" width="14.140625" style="27" customWidth="1"/>
    <col min="3" max="3" width="20.5703125" style="3" hidden="1" customWidth="1"/>
    <col min="4" max="4" width="9" hidden="1" customWidth="1"/>
    <col min="5" max="5" width="9" customWidth="1"/>
    <col min="6" max="8" width="18.7109375" style="1" customWidth="1"/>
    <col min="9" max="9" width="16.42578125" style="1" customWidth="1"/>
    <col min="10" max="22" width="18.7109375" style="1" customWidth="1"/>
  </cols>
  <sheetData>
    <row r="1" spans="1:10" x14ac:dyDescent="0.35">
      <c r="A1" s="162" t="s">
        <v>633</v>
      </c>
      <c r="B1" s="162"/>
    </row>
    <row r="2" spans="1:10" x14ac:dyDescent="0.35">
      <c r="A2" s="34" t="s">
        <v>446</v>
      </c>
      <c r="B2" s="16" t="s">
        <v>447</v>
      </c>
      <c r="C2" s="9" t="s">
        <v>28</v>
      </c>
    </row>
    <row r="3" spans="1:10" ht="106.5" x14ac:dyDescent="0.35">
      <c r="A3" s="35" t="s">
        <v>634</v>
      </c>
      <c r="B3" s="15"/>
      <c r="C3" s="8" t="s">
        <v>11</v>
      </c>
      <c r="F3" s="1" t="s">
        <v>452</v>
      </c>
      <c r="G3" s="1" t="s">
        <v>452</v>
      </c>
      <c r="H3" s="1" t="s">
        <v>651</v>
      </c>
      <c r="I3" s="1" t="s">
        <v>11</v>
      </c>
      <c r="J3" s="1" t="s">
        <v>652</v>
      </c>
    </row>
    <row r="4" spans="1:10" ht="151.5" x14ac:dyDescent="0.35">
      <c r="A4" s="36" t="s">
        <v>635</v>
      </c>
      <c r="B4" s="19"/>
      <c r="C4" s="8" t="s">
        <v>11</v>
      </c>
      <c r="F4" s="1" t="s">
        <v>11</v>
      </c>
      <c r="G4" s="1" t="s">
        <v>11</v>
      </c>
      <c r="H4" s="1" t="s">
        <v>653</v>
      </c>
      <c r="I4" s="1" t="s">
        <v>452</v>
      </c>
      <c r="J4" s="1" t="s">
        <v>654</v>
      </c>
    </row>
    <row r="5" spans="1:10" ht="106.5" x14ac:dyDescent="0.35">
      <c r="A5" s="35" t="s">
        <v>721</v>
      </c>
      <c r="B5" s="15"/>
      <c r="C5" s="6" t="s">
        <v>16</v>
      </c>
      <c r="F5" s="1" t="s">
        <v>588</v>
      </c>
      <c r="G5" s="1" t="s">
        <v>655</v>
      </c>
      <c r="H5" s="1" t="s">
        <v>656</v>
      </c>
      <c r="I5" s="1" t="s">
        <v>657</v>
      </c>
      <c r="J5" s="1" t="s">
        <v>658</v>
      </c>
    </row>
    <row r="6" spans="1:10" ht="76.5" x14ac:dyDescent="0.35">
      <c r="A6" s="36" t="s">
        <v>636</v>
      </c>
      <c r="B6" s="19"/>
      <c r="C6" s="8" t="s">
        <v>11</v>
      </c>
      <c r="G6" s="1" t="s">
        <v>659</v>
      </c>
      <c r="H6" s="1" t="s">
        <v>660</v>
      </c>
      <c r="I6" s="1" t="s">
        <v>661</v>
      </c>
      <c r="J6" s="1" t="s">
        <v>662</v>
      </c>
    </row>
    <row r="7" spans="1:10" ht="31.5" x14ac:dyDescent="0.35">
      <c r="A7" s="35" t="s">
        <v>637</v>
      </c>
      <c r="B7" s="15"/>
      <c r="C7" s="8" t="s">
        <v>11</v>
      </c>
      <c r="H7" s="1" t="s">
        <v>663</v>
      </c>
      <c r="I7" s="1" t="s">
        <v>664</v>
      </c>
    </row>
    <row r="8" spans="1:10" ht="46.5" x14ac:dyDescent="0.35">
      <c r="A8" s="36" t="s">
        <v>638</v>
      </c>
      <c r="B8" s="19"/>
      <c r="C8" s="8" t="s">
        <v>11</v>
      </c>
      <c r="H8" s="1" t="s">
        <v>665</v>
      </c>
      <c r="I8" s="1" t="s">
        <v>666</v>
      </c>
    </row>
    <row r="9" spans="1:10" ht="36" x14ac:dyDescent="0.35">
      <c r="A9" s="35" t="s">
        <v>639</v>
      </c>
      <c r="B9" s="15"/>
      <c r="C9" s="8" t="s">
        <v>11</v>
      </c>
    </row>
    <row r="10" spans="1:10" ht="91.5" x14ac:dyDescent="0.35">
      <c r="A10" s="36" t="s">
        <v>640</v>
      </c>
      <c r="B10" s="19"/>
      <c r="C10" s="8" t="s">
        <v>11</v>
      </c>
      <c r="F10" s="1" t="s">
        <v>640</v>
      </c>
    </row>
    <row r="11" spans="1:10" x14ac:dyDescent="0.35">
      <c r="A11" s="35" t="s">
        <v>641</v>
      </c>
      <c r="B11" s="15"/>
      <c r="C11" s="8" t="s">
        <v>11</v>
      </c>
    </row>
    <row r="12" spans="1:10" ht="36" x14ac:dyDescent="0.35">
      <c r="A12" s="37" t="s">
        <v>642</v>
      </c>
      <c r="B12" s="40"/>
      <c r="C12" s="6" t="s">
        <v>16</v>
      </c>
    </row>
    <row r="13" spans="1:10" ht="54" x14ac:dyDescent="0.35">
      <c r="A13" s="38" t="s">
        <v>643</v>
      </c>
      <c r="B13" s="19" t="s">
        <v>452</v>
      </c>
      <c r="C13" s="6" t="s">
        <v>16</v>
      </c>
    </row>
    <row r="14" spans="1:10" x14ac:dyDescent="0.35">
      <c r="A14" s="38" t="s">
        <v>644</v>
      </c>
      <c r="B14" s="39"/>
      <c r="C14" s="6" t="s">
        <v>16</v>
      </c>
    </row>
    <row r="15" spans="1:10" ht="36" x14ac:dyDescent="0.35">
      <c r="A15" s="38" t="s">
        <v>645</v>
      </c>
      <c r="B15" s="19"/>
      <c r="C15" s="6" t="s">
        <v>16</v>
      </c>
    </row>
    <row r="16" spans="1:10" x14ac:dyDescent="0.35">
      <c r="A16" s="38" t="s">
        <v>644</v>
      </c>
      <c r="B16" s="39"/>
      <c r="C16" s="6" t="s">
        <v>16</v>
      </c>
    </row>
    <row r="17" spans="1:6" x14ac:dyDescent="0.35">
      <c r="A17" s="38" t="s">
        <v>646</v>
      </c>
      <c r="B17" s="19"/>
      <c r="C17" s="6" t="s">
        <v>16</v>
      </c>
    </row>
    <row r="18" spans="1:6" x14ac:dyDescent="0.35">
      <c r="A18" s="38" t="s">
        <v>644</v>
      </c>
      <c r="B18" s="39"/>
      <c r="C18" s="6" t="s">
        <v>16</v>
      </c>
      <c r="E18" s="108" t="b">
        <f>IF(B13="Yes",TRUE,FALSE)</f>
        <v>0</v>
      </c>
      <c r="F18" s="106"/>
    </row>
    <row r="19" spans="1:6" ht="54" x14ac:dyDescent="0.35">
      <c r="A19" s="38" t="s">
        <v>647</v>
      </c>
      <c r="B19" s="19"/>
      <c r="C19" s="6" t="s">
        <v>16</v>
      </c>
      <c r="E19" s="108"/>
      <c r="F19" s="106"/>
    </row>
    <row r="20" spans="1:6" x14ac:dyDescent="0.35">
      <c r="A20" s="38" t="s">
        <v>644</v>
      </c>
      <c r="B20" s="39"/>
      <c r="C20" s="6" t="s">
        <v>16</v>
      </c>
      <c r="E20" s="108" t="b">
        <f>IF(B15="Yes",TRUE,FALSE)</f>
        <v>0</v>
      </c>
      <c r="F20" s="106" t="str">
        <f>IF(OR(E18,E20,E22,E24,E26,E28)=TRUE,"TRUE","FALSE")</f>
        <v>FALSE</v>
      </c>
    </row>
    <row r="21" spans="1:6" ht="36" x14ac:dyDescent="0.35">
      <c r="A21" s="38" t="s">
        <v>648</v>
      </c>
      <c r="B21" s="19"/>
      <c r="C21" s="6" t="s">
        <v>16</v>
      </c>
      <c r="E21" s="108"/>
      <c r="F21" s="106"/>
    </row>
    <row r="22" spans="1:6" x14ac:dyDescent="0.35">
      <c r="A22" s="38" t="s">
        <v>644</v>
      </c>
      <c r="B22" s="39"/>
      <c r="C22" s="6" t="s">
        <v>16</v>
      </c>
      <c r="E22" s="108" t="b">
        <f>IF(B17="Yes",TRUE,FALSE)</f>
        <v>0</v>
      </c>
      <c r="F22" s="106"/>
    </row>
    <row r="23" spans="1:6" x14ac:dyDescent="0.35">
      <c r="A23" s="38" t="s">
        <v>649</v>
      </c>
      <c r="B23" s="19"/>
      <c r="C23" s="6" t="s">
        <v>16</v>
      </c>
      <c r="E23" s="108"/>
      <c r="F23" s="106"/>
    </row>
    <row r="24" spans="1:6" x14ac:dyDescent="0.35">
      <c r="E24" s="108" t="b">
        <f>IF(B19="Yes",TRUE,FALSE)</f>
        <v>0</v>
      </c>
      <c r="F24" s="106"/>
    </row>
    <row r="25" spans="1:6" x14ac:dyDescent="0.25">
      <c r="A25" s="163" t="s">
        <v>650</v>
      </c>
      <c r="B25" s="164"/>
      <c r="C25" s="41"/>
      <c r="E25" s="108"/>
      <c r="F25" s="106"/>
    </row>
    <row r="26" spans="1:6" x14ac:dyDescent="0.25">
      <c r="A26" s="165"/>
      <c r="B26" s="166"/>
      <c r="C26" s="42"/>
      <c r="E26" s="108" t="b">
        <f>IF(B21="Yes",TRUE,FALSE)</f>
        <v>0</v>
      </c>
      <c r="F26" s="106"/>
    </row>
    <row r="27" spans="1:6" x14ac:dyDescent="0.25">
      <c r="A27" s="167"/>
      <c r="B27" s="168"/>
      <c r="C27" s="42"/>
      <c r="E27" s="108"/>
      <c r="F27" s="106"/>
    </row>
    <row r="28" spans="1:6" x14ac:dyDescent="0.25">
      <c r="A28" s="167"/>
      <c r="B28" s="168"/>
      <c r="C28" s="42"/>
      <c r="E28" s="108" t="b">
        <f>IF(B23="Yes",TRUE,FALSE)</f>
        <v>0</v>
      </c>
      <c r="F28" s="106"/>
    </row>
    <row r="29" spans="1:6" x14ac:dyDescent="0.25">
      <c r="A29" s="167"/>
      <c r="B29" s="168"/>
      <c r="C29" s="42"/>
    </row>
    <row r="30" spans="1:6" x14ac:dyDescent="0.25">
      <c r="A30" s="167"/>
      <c r="B30" s="168"/>
      <c r="C30" s="42"/>
    </row>
    <row r="31" spans="1:6" x14ac:dyDescent="0.25">
      <c r="A31" s="167"/>
      <c r="B31" s="168"/>
      <c r="C31" s="42"/>
    </row>
    <row r="32" spans="1:6" x14ac:dyDescent="0.25">
      <c r="A32" s="167"/>
      <c r="B32" s="168"/>
      <c r="C32" s="42"/>
    </row>
    <row r="33" spans="1:3" x14ac:dyDescent="0.25">
      <c r="A33" s="167"/>
      <c r="B33" s="168"/>
      <c r="C33" s="42"/>
    </row>
    <row r="34" spans="1:3" x14ac:dyDescent="0.25">
      <c r="A34" s="167"/>
      <c r="B34" s="168"/>
      <c r="C34" s="42"/>
    </row>
    <row r="35" spans="1:3" x14ac:dyDescent="0.25">
      <c r="A35" s="167"/>
      <c r="B35" s="168"/>
      <c r="C35" s="42"/>
    </row>
    <row r="36" spans="1:3" x14ac:dyDescent="0.25">
      <c r="A36" s="167"/>
      <c r="B36" s="168"/>
      <c r="C36" s="42"/>
    </row>
    <row r="37" spans="1:3" x14ac:dyDescent="0.25">
      <c r="A37" s="167"/>
      <c r="B37" s="168"/>
      <c r="C37" s="42"/>
    </row>
    <row r="38" spans="1:3" x14ac:dyDescent="0.25">
      <c r="A38" s="167"/>
      <c r="B38" s="168"/>
      <c r="C38" s="42"/>
    </row>
    <row r="39" spans="1:3" x14ac:dyDescent="0.25">
      <c r="A39" s="167"/>
      <c r="B39" s="168"/>
      <c r="C39" s="42"/>
    </row>
    <row r="40" spans="1:3" x14ac:dyDescent="0.25">
      <c r="A40" s="167"/>
      <c r="B40" s="168"/>
      <c r="C40" s="42"/>
    </row>
    <row r="41" spans="1:3" x14ac:dyDescent="0.25">
      <c r="A41" s="167"/>
      <c r="B41" s="168"/>
      <c r="C41" s="42"/>
    </row>
    <row r="42" spans="1:3" x14ac:dyDescent="0.25">
      <c r="A42" s="167"/>
      <c r="B42" s="168"/>
      <c r="C42" s="42"/>
    </row>
    <row r="43" spans="1:3" x14ac:dyDescent="0.25">
      <c r="A43" s="167"/>
      <c r="B43" s="168"/>
      <c r="C43" s="42"/>
    </row>
    <row r="44" spans="1:3" x14ac:dyDescent="0.25">
      <c r="A44" s="169"/>
      <c r="B44" s="170"/>
      <c r="C44" s="42"/>
    </row>
  </sheetData>
  <sheetProtection selectLockedCells="1"/>
  <mergeCells count="3">
    <mergeCell ref="A1:B1"/>
    <mergeCell ref="A25:B25"/>
    <mergeCell ref="A26:B44"/>
  </mergeCells>
  <conditionalFormatting sqref="A10:B10">
    <cfRule type="expression" dxfId="11" priority="9">
      <formula>$B$9&lt;&gt;"Yes"</formula>
    </cfRule>
  </conditionalFormatting>
  <conditionalFormatting sqref="A13:B22">
    <cfRule type="expression" dxfId="10" priority="1">
      <formula>$B$23="Yes"</formula>
    </cfRule>
  </conditionalFormatting>
  <conditionalFormatting sqref="A14:B14">
    <cfRule type="expression" dxfId="9" priority="7">
      <formula>$B$13&lt;&gt;"Yes"</formula>
    </cfRule>
  </conditionalFormatting>
  <conditionalFormatting sqref="A16:B16">
    <cfRule type="expression" dxfId="8" priority="6">
      <formula>$B$15&lt;&gt;"Yes"</formula>
    </cfRule>
  </conditionalFormatting>
  <conditionalFormatting sqref="A18:B18">
    <cfRule type="expression" dxfId="7" priority="5">
      <formula>$B$17&lt;&gt;"Yes"</formula>
    </cfRule>
  </conditionalFormatting>
  <conditionalFormatting sqref="A20:B20">
    <cfRule type="expression" dxfId="6" priority="4">
      <formula>$B$19&lt;&gt;"Yes"</formula>
    </cfRule>
  </conditionalFormatting>
  <conditionalFormatting sqref="A22:B22">
    <cfRule type="expression" dxfId="5" priority="3">
      <formula>$B$21&lt;&gt;"Yes"</formula>
    </cfRule>
  </conditionalFormatting>
  <conditionalFormatting sqref="B3:B11">
    <cfRule type="containsBlanks" dxfId="4" priority="10">
      <formula>LEN(TRIM(B3))=0</formula>
    </cfRule>
  </conditionalFormatting>
  <conditionalFormatting sqref="B13 B15 B17 B19 B21 B23">
    <cfRule type="expression" dxfId="3" priority="2">
      <formula>$F$20&lt;&gt;"TRUE"</formula>
    </cfRule>
  </conditionalFormatting>
  <conditionalFormatting sqref="B14 B16 B18 B20 B22">
    <cfRule type="containsBlanks" dxfId="2" priority="8">
      <formula>LEN(TRIM(B14))=0</formula>
    </cfRule>
  </conditionalFormatting>
  <dataValidations count="4">
    <dataValidation type="list" allowBlank="1" showInputMessage="1" showErrorMessage="1" sqref="B14 B16 B18 B20 B22" xr:uid="{B7EC28C2-3ACF-4914-AAEC-C950DBCB77C3}">
      <formula1>$J$2:$J$6</formula1>
    </dataValidation>
    <dataValidation type="list" allowBlank="1" showInputMessage="1" showErrorMessage="1" sqref="B5 B13 B15 B17 B19 B21 B23" xr:uid="{C4A479E0-C31D-4111-8098-2D65FFCFA419}">
      <formula1>$F$2:$F$4</formula1>
    </dataValidation>
    <dataValidation type="list" allowBlank="1" showInputMessage="1" showErrorMessage="1" sqref="B6:B11" xr:uid="{11C0178E-CC1D-474B-9205-9D29A6D69ED5}">
      <formula1>$G$2:$G$5</formula1>
    </dataValidation>
    <dataValidation type="list" allowBlank="1" showInputMessage="1" showErrorMessage="1" sqref="B3:B4" xr:uid="{C78829D3-E731-457F-B2EB-3094B1DF7E02}">
      <formula1>$G$2:$G$6</formula1>
    </dataValidation>
  </dataValidations>
  <pageMargins left="0.25" right="0.25" top="0.75" bottom="0.75" header="0.3" footer="0.3"/>
  <pageSetup scale="99" fitToHeight="0" orientation="portrait" horizontalDpi="360" verticalDpi="360" r:id="rId1"/>
  <headerFooter>
    <oddFooter>&amp;LISLA Psychosocial- Other&amp;RPage &amp;P</oddFooter>
  </headerFooter>
  <rowBreaks count="1" manualBreakCount="1">
    <brk id="2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EF778-BB3B-455B-945C-76A41EE29587}">
  <sheetPr codeName="Sheet6">
    <pageSetUpPr fitToPage="1"/>
  </sheetPr>
  <dimension ref="A1:V33"/>
  <sheetViews>
    <sheetView zoomScaleNormal="100" workbookViewId="0">
      <selection activeCell="I13" sqref="I13"/>
    </sheetView>
  </sheetViews>
  <sheetFormatPr defaultColWidth="9" defaultRowHeight="18" x14ac:dyDescent="0.35"/>
  <cols>
    <col min="1" max="1" width="89.42578125" style="26" customWidth="1"/>
    <col min="2" max="2" width="22.5703125" style="13" customWidth="1"/>
    <col min="3" max="3" width="20.5703125" style="2" hidden="1" customWidth="1"/>
    <col min="4" max="5" width="9" hidden="1" customWidth="1"/>
    <col min="6" max="6" width="9" customWidth="1"/>
    <col min="7" max="7" width="36.140625" style="103" customWidth="1"/>
    <col min="8" max="8" width="36.140625" style="1" hidden="1" customWidth="1"/>
    <col min="9" max="22" width="36.140625" style="1" customWidth="1"/>
  </cols>
  <sheetData>
    <row r="1" spans="1:11" x14ac:dyDescent="0.25">
      <c r="A1" s="137" t="s">
        <v>667</v>
      </c>
      <c r="B1" s="137"/>
    </row>
    <row r="2" spans="1:11" x14ac:dyDescent="0.35">
      <c r="A2" s="34" t="s">
        <v>446</v>
      </c>
      <c r="B2" s="16" t="s">
        <v>447</v>
      </c>
      <c r="C2" s="10" t="s">
        <v>28</v>
      </c>
    </row>
    <row r="3" spans="1:11" ht="46.5" x14ac:dyDescent="0.35">
      <c r="A3" s="17" t="s">
        <v>668</v>
      </c>
      <c r="B3" s="12"/>
      <c r="C3" s="4" t="s">
        <v>9</v>
      </c>
      <c r="G3" s="103" t="s">
        <v>679</v>
      </c>
      <c r="I3" s="1" t="s">
        <v>11</v>
      </c>
      <c r="J3" s="1" t="s">
        <v>680</v>
      </c>
      <c r="K3" s="1" t="s">
        <v>681</v>
      </c>
    </row>
    <row r="4" spans="1:11" ht="81" customHeight="1" x14ac:dyDescent="0.35">
      <c r="A4" s="21" t="s">
        <v>669</v>
      </c>
      <c r="B4" s="29"/>
      <c r="C4" s="4" t="s">
        <v>9</v>
      </c>
      <c r="G4" s="102" t="s">
        <v>682</v>
      </c>
      <c r="I4" s="1" t="s">
        <v>452</v>
      </c>
      <c r="J4" s="1" t="s">
        <v>683</v>
      </c>
      <c r="K4" s="1" t="s">
        <v>684</v>
      </c>
    </row>
    <row r="5" spans="1:11" ht="61.5" x14ac:dyDescent="0.35">
      <c r="A5" s="17" t="s">
        <v>670</v>
      </c>
      <c r="B5" s="12"/>
      <c r="C5" s="4" t="s">
        <v>9</v>
      </c>
      <c r="G5" s="102" t="s">
        <v>685</v>
      </c>
      <c r="I5" s="1" t="s">
        <v>588</v>
      </c>
      <c r="J5" s="1" t="s">
        <v>686</v>
      </c>
      <c r="K5" s="1" t="s">
        <v>687</v>
      </c>
    </row>
    <row r="6" spans="1:11" ht="36" x14ac:dyDescent="0.35">
      <c r="A6" s="21" t="s">
        <v>671</v>
      </c>
      <c r="B6" s="29"/>
      <c r="C6" s="4" t="s">
        <v>9</v>
      </c>
      <c r="G6" s="102" t="s">
        <v>688</v>
      </c>
      <c r="J6" s="1" t="s">
        <v>689</v>
      </c>
      <c r="K6" s="1" t="s">
        <v>690</v>
      </c>
    </row>
    <row r="7" spans="1:11" ht="36" x14ac:dyDescent="0.35">
      <c r="A7" s="17" t="s">
        <v>672</v>
      </c>
      <c r="B7" s="12"/>
      <c r="C7" s="4" t="s">
        <v>9</v>
      </c>
      <c r="G7" s="102" t="s">
        <v>691</v>
      </c>
      <c r="J7" s="1" t="s">
        <v>692</v>
      </c>
      <c r="K7" s="1" t="s">
        <v>692</v>
      </c>
    </row>
    <row r="8" spans="1:11" ht="36" x14ac:dyDescent="0.35">
      <c r="A8" s="21" t="s">
        <v>673</v>
      </c>
      <c r="B8" s="29"/>
      <c r="C8" s="4" t="s">
        <v>16</v>
      </c>
      <c r="G8" s="102" t="s">
        <v>693</v>
      </c>
    </row>
    <row r="9" spans="1:11" ht="36" x14ac:dyDescent="0.35">
      <c r="A9" s="17" t="s">
        <v>674</v>
      </c>
      <c r="B9" s="12"/>
      <c r="C9" s="4" t="s">
        <v>16</v>
      </c>
    </row>
    <row r="10" spans="1:11" x14ac:dyDescent="0.35">
      <c r="A10" s="21" t="s">
        <v>675</v>
      </c>
      <c r="B10" s="29"/>
      <c r="C10" s="4" t="s">
        <v>16</v>
      </c>
    </row>
    <row r="11" spans="1:11" ht="36" x14ac:dyDescent="0.35">
      <c r="A11" s="17" t="s">
        <v>676</v>
      </c>
      <c r="B11" s="12"/>
      <c r="C11" s="4" t="s">
        <v>9</v>
      </c>
    </row>
    <row r="12" spans="1:11" ht="36" x14ac:dyDescent="0.35">
      <c r="A12" s="21" t="s">
        <v>677</v>
      </c>
      <c r="B12" s="29"/>
      <c r="C12" s="4" t="s">
        <v>16</v>
      </c>
    </row>
    <row r="14" spans="1:11" x14ac:dyDescent="0.25">
      <c r="A14" s="138" t="s">
        <v>678</v>
      </c>
      <c r="B14" s="138"/>
      <c r="C14" s="138"/>
    </row>
    <row r="15" spans="1:11" ht="15" x14ac:dyDescent="0.25">
      <c r="A15" s="139"/>
      <c r="B15" s="139"/>
      <c r="C15" s="139"/>
    </row>
    <row r="16" spans="1:11" ht="15" x14ac:dyDescent="0.25">
      <c r="A16" s="139"/>
      <c r="B16" s="139"/>
      <c r="C16" s="139"/>
    </row>
    <row r="17" spans="1:3" ht="15" x14ac:dyDescent="0.25">
      <c r="A17" s="139"/>
      <c r="B17" s="139"/>
      <c r="C17" s="139"/>
    </row>
    <row r="18" spans="1:3" ht="15" x14ac:dyDescent="0.25">
      <c r="A18" s="139"/>
      <c r="B18" s="139"/>
      <c r="C18" s="139"/>
    </row>
    <row r="19" spans="1:3" ht="15" x14ac:dyDescent="0.25">
      <c r="A19" s="139"/>
      <c r="B19" s="139"/>
      <c r="C19" s="139"/>
    </row>
    <row r="20" spans="1:3" ht="15" x14ac:dyDescent="0.25">
      <c r="A20" s="139"/>
      <c r="B20" s="139"/>
      <c r="C20" s="139"/>
    </row>
    <row r="21" spans="1:3" ht="15" x14ac:dyDescent="0.25">
      <c r="A21" s="139"/>
      <c r="B21" s="139"/>
      <c r="C21" s="139"/>
    </row>
    <row r="22" spans="1:3" ht="15" x14ac:dyDescent="0.25">
      <c r="A22" s="139"/>
      <c r="B22" s="139"/>
      <c r="C22" s="139"/>
    </row>
    <row r="23" spans="1:3" ht="15" x14ac:dyDescent="0.25">
      <c r="A23" s="139"/>
      <c r="B23" s="139"/>
      <c r="C23" s="139"/>
    </row>
    <row r="24" spans="1:3" ht="15" x14ac:dyDescent="0.25">
      <c r="A24" s="139"/>
      <c r="B24" s="139"/>
      <c r="C24" s="139"/>
    </row>
    <row r="25" spans="1:3" ht="15" x14ac:dyDescent="0.25">
      <c r="A25" s="139"/>
      <c r="B25" s="139"/>
      <c r="C25" s="139"/>
    </row>
    <row r="26" spans="1:3" ht="15" x14ac:dyDescent="0.25">
      <c r="A26" s="139"/>
      <c r="B26" s="139"/>
      <c r="C26" s="139"/>
    </row>
    <row r="27" spans="1:3" ht="15" x14ac:dyDescent="0.25">
      <c r="A27" s="139"/>
      <c r="B27" s="139"/>
      <c r="C27" s="139"/>
    </row>
    <row r="28" spans="1:3" ht="15" x14ac:dyDescent="0.25">
      <c r="A28" s="139"/>
      <c r="B28" s="139"/>
      <c r="C28" s="139"/>
    </row>
    <row r="29" spans="1:3" ht="15" x14ac:dyDescent="0.25">
      <c r="A29" s="139"/>
      <c r="B29" s="139"/>
      <c r="C29" s="139"/>
    </row>
    <row r="30" spans="1:3" ht="15" x14ac:dyDescent="0.25">
      <c r="A30" s="139"/>
      <c r="B30" s="139"/>
      <c r="C30" s="139"/>
    </row>
    <row r="31" spans="1:3" ht="15" x14ac:dyDescent="0.25">
      <c r="A31" s="139"/>
      <c r="B31" s="139"/>
      <c r="C31" s="139"/>
    </row>
    <row r="32" spans="1:3" ht="15" x14ac:dyDescent="0.25">
      <c r="A32" s="139"/>
      <c r="B32" s="139"/>
      <c r="C32" s="139"/>
    </row>
    <row r="33" spans="1:3" ht="15" x14ac:dyDescent="0.25">
      <c r="A33" s="139"/>
      <c r="B33" s="139"/>
      <c r="C33" s="139"/>
    </row>
  </sheetData>
  <sheetProtection selectLockedCells="1"/>
  <mergeCells count="3">
    <mergeCell ref="A14:C14"/>
    <mergeCell ref="A15:C33"/>
    <mergeCell ref="A1:B1"/>
  </mergeCells>
  <conditionalFormatting sqref="B3:B12">
    <cfRule type="containsBlanks" dxfId="1" priority="2">
      <formula>LEN(TRIM(B3))=0</formula>
    </cfRule>
  </conditionalFormatting>
  <dataValidations count="5">
    <dataValidation type="list" allowBlank="1" showInputMessage="1" showErrorMessage="1" sqref="B9" xr:uid="{02A086C5-4B48-45B0-845B-EE50310D2EB7}">
      <formula1>$I$2:$I$5</formula1>
    </dataValidation>
    <dataValidation type="list" allowBlank="1" showInputMessage="1" showErrorMessage="1" sqref="B3:B7" xr:uid="{7838DDE5-1247-4641-B110-B982AE5EFEA4}">
      <formula1>$G$2:$G$7</formula1>
    </dataValidation>
    <dataValidation type="list" allowBlank="1" showInputMessage="1" showErrorMessage="1" sqref="B8" xr:uid="{4910CEEE-574B-4292-86FB-BFBB5D21907A}">
      <formula1>$G$2:$G$8</formula1>
    </dataValidation>
    <dataValidation type="list" allowBlank="1" showInputMessage="1" showErrorMessage="1" sqref="B10" xr:uid="{4DF3BC94-EBFB-4BF5-9D02-94AEC7A1D0BF}">
      <formula1>$J$2:$J$7</formula1>
    </dataValidation>
    <dataValidation type="list" allowBlank="1" showInputMessage="1" showErrorMessage="1" sqref="B11:B12" xr:uid="{A5E9B7A9-30EA-4CBB-B7C5-39A317CEE2D3}">
      <formula1>$K$2:$K$7</formula1>
    </dataValidation>
  </dataValidations>
  <pageMargins left="0.25" right="0.25" top="0.75" bottom="0.75" header="0.3" footer="0.3"/>
  <pageSetup scale="91" fitToHeight="0" orientation="portrait" horizontalDpi="360" verticalDpi="360" r:id="rId1"/>
  <headerFooter>
    <oddFooter>&amp;LISLA Memory &amp; Cognition&amp;RPage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4916F-F660-4FD1-92CD-BDD9F8C89A73}">
  <sheetPr codeName="Sheet7">
    <pageSetUpPr fitToPage="1"/>
  </sheetPr>
  <dimension ref="A1:V30"/>
  <sheetViews>
    <sheetView topLeftCell="A9" zoomScale="90" zoomScaleNormal="90" workbookViewId="0">
      <selection activeCell="A8" sqref="A8"/>
    </sheetView>
  </sheetViews>
  <sheetFormatPr defaultColWidth="9" defaultRowHeight="18" x14ac:dyDescent="0.35"/>
  <cols>
    <col min="1" max="1" width="91.5703125" style="13" customWidth="1"/>
    <col min="2" max="2" width="15.42578125" style="27" customWidth="1"/>
    <col min="3" max="3" width="20.5703125" style="3" hidden="1" customWidth="1"/>
    <col min="4" max="4" width="23.140625" style="1" customWidth="1"/>
    <col min="5" max="5" width="8.28515625" style="1" customWidth="1"/>
    <col min="6" max="22" width="23.140625" style="1" customWidth="1"/>
  </cols>
  <sheetData>
    <row r="1" spans="1:11" x14ac:dyDescent="0.35">
      <c r="A1" s="162" t="s">
        <v>694</v>
      </c>
      <c r="B1" s="162"/>
    </row>
    <row r="2" spans="1:11" x14ac:dyDescent="0.35">
      <c r="A2" s="34" t="s">
        <v>446</v>
      </c>
      <c r="B2" s="16" t="s">
        <v>447</v>
      </c>
      <c r="C2" s="9" t="s">
        <v>28</v>
      </c>
    </row>
    <row r="3" spans="1:11" ht="91.5" x14ac:dyDescent="0.35">
      <c r="A3" s="35" t="s">
        <v>695</v>
      </c>
      <c r="B3" s="15"/>
      <c r="C3" s="6" t="s">
        <v>16</v>
      </c>
      <c r="D3" s="1" t="s">
        <v>703</v>
      </c>
      <c r="F3" s="1" t="s">
        <v>452</v>
      </c>
      <c r="G3" s="1" t="s">
        <v>452</v>
      </c>
      <c r="H3" s="1" t="s">
        <v>651</v>
      </c>
      <c r="I3" s="1" t="s">
        <v>11</v>
      </c>
      <c r="J3" s="1" t="s">
        <v>704</v>
      </c>
      <c r="K3" s="1" t="s">
        <v>651</v>
      </c>
    </row>
    <row r="4" spans="1:11" ht="121.5" x14ac:dyDescent="0.35">
      <c r="A4" s="36" t="s">
        <v>696</v>
      </c>
      <c r="B4" s="19"/>
      <c r="C4" s="6" t="s">
        <v>16</v>
      </c>
      <c r="F4" s="1" t="s">
        <v>11</v>
      </c>
      <c r="G4" s="1" t="s">
        <v>11</v>
      </c>
      <c r="H4" s="1" t="s">
        <v>653</v>
      </c>
      <c r="I4" s="1" t="s">
        <v>452</v>
      </c>
      <c r="J4" s="1" t="s">
        <v>705</v>
      </c>
      <c r="K4" s="1" t="s">
        <v>653</v>
      </c>
    </row>
    <row r="5" spans="1:11" ht="76.5" x14ac:dyDescent="0.35">
      <c r="A5" s="35" t="s">
        <v>697</v>
      </c>
      <c r="B5" s="15"/>
      <c r="C5" s="6" t="s">
        <v>16</v>
      </c>
      <c r="F5" s="1" t="s">
        <v>588</v>
      </c>
      <c r="G5" s="1" t="s">
        <v>655</v>
      </c>
      <c r="H5" s="1" t="s">
        <v>656</v>
      </c>
      <c r="I5" s="1" t="s">
        <v>657</v>
      </c>
      <c r="J5" s="1" t="s">
        <v>706</v>
      </c>
      <c r="K5" s="1" t="s">
        <v>656</v>
      </c>
    </row>
    <row r="6" spans="1:11" ht="46.5" x14ac:dyDescent="0.35">
      <c r="A6" s="36" t="s">
        <v>698</v>
      </c>
      <c r="B6" s="19"/>
      <c r="C6" s="6" t="s">
        <v>16</v>
      </c>
      <c r="H6" s="1" t="s">
        <v>660</v>
      </c>
      <c r="I6" s="1" t="s">
        <v>661</v>
      </c>
      <c r="J6" s="1" t="s">
        <v>707</v>
      </c>
      <c r="K6" s="1" t="s">
        <v>660</v>
      </c>
    </row>
    <row r="7" spans="1:11" ht="36" x14ac:dyDescent="0.35">
      <c r="A7" s="35" t="s">
        <v>699</v>
      </c>
      <c r="B7" s="19"/>
      <c r="C7" s="8" t="s">
        <v>11</v>
      </c>
      <c r="H7" s="1" t="s">
        <v>663</v>
      </c>
      <c r="I7" s="1" t="s">
        <v>664</v>
      </c>
      <c r="K7" s="1" t="s">
        <v>663</v>
      </c>
    </row>
    <row r="8" spans="1:11" ht="31.5" x14ac:dyDescent="0.35">
      <c r="A8" s="36" t="s">
        <v>700</v>
      </c>
      <c r="B8" s="15"/>
      <c r="C8" s="6" t="s">
        <v>16</v>
      </c>
      <c r="H8" s="1" t="s">
        <v>665</v>
      </c>
      <c r="I8" s="1" t="s">
        <v>666</v>
      </c>
      <c r="K8" s="1" t="s">
        <v>659</v>
      </c>
    </row>
    <row r="9" spans="1:11" ht="61.5" x14ac:dyDescent="0.35">
      <c r="A9" s="35" t="s">
        <v>701</v>
      </c>
      <c r="B9" s="19"/>
      <c r="C9" s="6" t="s">
        <v>16</v>
      </c>
      <c r="H9" s="1" t="s">
        <v>708</v>
      </c>
    </row>
    <row r="10" spans="1:11" ht="18.75" thickBot="1" x14ac:dyDescent="0.4"/>
    <row r="11" spans="1:11" x14ac:dyDescent="0.25">
      <c r="A11" s="171" t="s">
        <v>702</v>
      </c>
      <c r="B11" s="172"/>
      <c r="C11" s="43"/>
    </row>
    <row r="12" spans="1:11" x14ac:dyDescent="0.25">
      <c r="A12" s="173"/>
      <c r="B12" s="166"/>
      <c r="C12" s="44"/>
    </row>
    <row r="13" spans="1:11" x14ac:dyDescent="0.25">
      <c r="A13" s="174"/>
      <c r="B13" s="168"/>
      <c r="C13" s="44"/>
    </row>
    <row r="14" spans="1:11" x14ac:dyDescent="0.25">
      <c r="A14" s="174"/>
      <c r="B14" s="168"/>
      <c r="C14" s="44"/>
    </row>
    <row r="15" spans="1:11" x14ac:dyDescent="0.25">
      <c r="A15" s="174"/>
      <c r="B15" s="168"/>
      <c r="C15" s="44"/>
    </row>
    <row r="16" spans="1:11" x14ac:dyDescent="0.25">
      <c r="A16" s="174"/>
      <c r="B16" s="168"/>
      <c r="C16" s="44"/>
    </row>
    <row r="17" spans="1:3" x14ac:dyDescent="0.25">
      <c r="A17" s="174"/>
      <c r="B17" s="168"/>
      <c r="C17" s="44"/>
    </row>
    <row r="18" spans="1:3" x14ac:dyDescent="0.25">
      <c r="A18" s="174"/>
      <c r="B18" s="168"/>
      <c r="C18" s="44"/>
    </row>
    <row r="19" spans="1:3" x14ac:dyDescent="0.25">
      <c r="A19" s="174"/>
      <c r="B19" s="168"/>
      <c r="C19" s="44"/>
    </row>
    <row r="20" spans="1:3" x14ac:dyDescent="0.25">
      <c r="A20" s="174"/>
      <c r="B20" s="168"/>
      <c r="C20" s="44"/>
    </row>
    <row r="21" spans="1:3" x14ac:dyDescent="0.25">
      <c r="A21" s="174"/>
      <c r="B21" s="168"/>
      <c r="C21" s="44"/>
    </row>
    <row r="22" spans="1:3" x14ac:dyDescent="0.25">
      <c r="A22" s="174"/>
      <c r="B22" s="168"/>
      <c r="C22" s="44"/>
    </row>
    <row r="23" spans="1:3" x14ac:dyDescent="0.25">
      <c r="A23" s="174"/>
      <c r="B23" s="168"/>
      <c r="C23" s="44"/>
    </row>
    <row r="24" spans="1:3" x14ac:dyDescent="0.25">
      <c r="A24" s="174"/>
      <c r="B24" s="168"/>
      <c r="C24" s="44"/>
    </row>
    <row r="25" spans="1:3" x14ac:dyDescent="0.25">
      <c r="A25" s="174"/>
      <c r="B25" s="168"/>
      <c r="C25" s="44"/>
    </row>
    <row r="26" spans="1:3" x14ac:dyDescent="0.25">
      <c r="A26" s="174"/>
      <c r="B26" s="168"/>
      <c r="C26" s="44"/>
    </row>
    <row r="27" spans="1:3" x14ac:dyDescent="0.25">
      <c r="A27" s="174"/>
      <c r="B27" s="168"/>
      <c r="C27" s="44"/>
    </row>
    <row r="28" spans="1:3" x14ac:dyDescent="0.25">
      <c r="A28" s="174"/>
      <c r="B28" s="168"/>
      <c r="C28" s="44"/>
    </row>
    <row r="29" spans="1:3" x14ac:dyDescent="0.25">
      <c r="A29" s="174"/>
      <c r="B29" s="168"/>
      <c r="C29" s="44"/>
    </row>
    <row r="30" spans="1:3" ht="18.75" thickBot="1" x14ac:dyDescent="0.3">
      <c r="A30" s="175"/>
      <c r="B30" s="176"/>
      <c r="C30" s="45"/>
    </row>
  </sheetData>
  <sheetProtection selectLockedCells="1"/>
  <mergeCells count="3">
    <mergeCell ref="A1:B1"/>
    <mergeCell ref="A11:B11"/>
    <mergeCell ref="A12:B30"/>
  </mergeCells>
  <conditionalFormatting sqref="B3:B9">
    <cfRule type="containsBlanks" dxfId="0" priority="11">
      <formula>LEN(TRIM(B3))=0</formula>
    </cfRule>
  </conditionalFormatting>
  <dataValidations count="4">
    <dataValidation type="list" allowBlank="1" showInputMessage="1" showErrorMessage="1" sqref="B6 B4" xr:uid="{8D6A2EF8-8147-4642-8246-483D0662BBB1}">
      <formula1>$H$2:$H$9</formula1>
    </dataValidation>
    <dataValidation type="list" allowBlank="1" showInputMessage="1" showErrorMessage="1" sqref="B7" xr:uid="{64AC77E9-DA50-402B-859C-4D03471FBD13}">
      <formula1>$I$2:$I$8</formula1>
    </dataValidation>
    <dataValidation type="list" allowBlank="1" showInputMessage="1" showErrorMessage="1" sqref="B8:B9" xr:uid="{B510A3B1-612E-46DE-8DD5-20C79893AD22}">
      <formula1>$F$2:$F$4</formula1>
    </dataValidation>
    <dataValidation type="list" allowBlank="1" showInputMessage="1" showErrorMessage="1" sqref="B3 B5" xr:uid="{9A4E9F54-2804-4AE2-8892-58F310B1F554}">
      <formula1>$K$2:$K$8</formula1>
    </dataValidation>
  </dataValidations>
  <pageMargins left="0.25" right="0.25" top="0.75" bottom="0.75" header="0.3" footer="0.3"/>
  <pageSetup scale="95" fitToHeight="0" orientation="portrait" horizontalDpi="360" verticalDpi="360" r:id="rId1"/>
  <headerFooter>
    <oddFooter>&amp;LISLA Social Environment &amp; Safety&amp;RPage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211CE-6CCE-44FE-8FC9-C348E874D0B6}">
  <sheetPr codeName="Sheet8"/>
  <dimension ref="A2:CA201"/>
  <sheetViews>
    <sheetView zoomScale="70" zoomScaleNormal="70" workbookViewId="0">
      <selection activeCell="AL5" sqref="AL5:CA12"/>
    </sheetView>
  </sheetViews>
  <sheetFormatPr defaultColWidth="9" defaultRowHeight="15" x14ac:dyDescent="0.25"/>
  <cols>
    <col min="1" max="1" width="51.140625" customWidth="1"/>
    <col min="2" max="2" width="32.5703125" customWidth="1"/>
    <col min="9" max="9" width="16.5703125" customWidth="1"/>
    <col min="20" max="20" width="16" customWidth="1"/>
    <col min="26" max="26" width="20.5703125" customWidth="1"/>
    <col min="30" max="30" width="20.85546875" customWidth="1"/>
    <col min="36" max="36" width="12.42578125" customWidth="1"/>
    <col min="37" max="37" width="22.140625" customWidth="1"/>
  </cols>
  <sheetData>
    <row r="2" spans="1:79" x14ac:dyDescent="0.25">
      <c r="A2" s="78" t="s">
        <v>373</v>
      </c>
      <c r="B2" s="79"/>
      <c r="C2" s="79"/>
      <c r="D2" s="79"/>
      <c r="E2" s="79"/>
      <c r="F2" s="79"/>
      <c r="G2" s="79"/>
      <c r="H2" s="80"/>
      <c r="I2" s="78" t="s">
        <v>374</v>
      </c>
      <c r="J2" s="82"/>
      <c r="K2" s="82"/>
      <c r="L2" s="82"/>
      <c r="M2" s="82"/>
      <c r="N2" s="82"/>
      <c r="O2" s="83"/>
      <c r="S2" s="78" t="s">
        <v>375</v>
      </c>
      <c r="T2" s="79"/>
      <c r="U2" s="79"/>
      <c r="V2" s="79"/>
      <c r="W2" s="80"/>
      <c r="Z2" s="75" t="s">
        <v>376</v>
      </c>
      <c r="AA2" s="76"/>
      <c r="AB2" s="77"/>
      <c r="AD2" s="78" t="s">
        <v>377</v>
      </c>
      <c r="AE2" s="82"/>
      <c r="AF2" s="83"/>
      <c r="AJ2" s="78" t="s">
        <v>378</v>
      </c>
      <c r="AK2" s="83"/>
    </row>
    <row r="4" spans="1:79" x14ac:dyDescent="0.25">
      <c r="A4" s="67" t="s">
        <v>64</v>
      </c>
      <c r="B4" s="68"/>
      <c r="C4" s="68"/>
      <c r="D4" s="68"/>
      <c r="E4" s="68"/>
      <c r="F4" s="68"/>
      <c r="G4" s="68"/>
      <c r="H4" s="69"/>
    </row>
    <row r="5" spans="1:79" x14ac:dyDescent="0.25">
      <c r="A5" s="70" t="s">
        <v>0</v>
      </c>
      <c r="B5" t="s">
        <v>1</v>
      </c>
      <c r="C5" t="s">
        <v>2</v>
      </c>
      <c r="E5" t="s">
        <v>379</v>
      </c>
      <c r="G5">
        <f>COUNTIFS($C$18:$C$52,"&lt;&gt;0")+COUNTIFS($B$182:$B$191,"&lt;&gt;0")</f>
        <v>2</v>
      </c>
      <c r="H5" s="71"/>
      <c r="AK5" t="s">
        <v>66</v>
      </c>
      <c r="AL5">
        <v>6</v>
      </c>
      <c r="AM5">
        <v>6</v>
      </c>
      <c r="AN5">
        <v>6</v>
      </c>
      <c r="AO5">
        <v>3</v>
      </c>
      <c r="AP5">
        <v>3</v>
      </c>
      <c r="AQ5">
        <v>4</v>
      </c>
      <c r="AR5">
        <v>5</v>
      </c>
      <c r="AS5">
        <v>5</v>
      </c>
      <c r="AT5">
        <v>5</v>
      </c>
      <c r="AU5">
        <v>5</v>
      </c>
      <c r="AV5">
        <v>4</v>
      </c>
      <c r="AW5">
        <v>6</v>
      </c>
      <c r="AX5">
        <v>5</v>
      </c>
      <c r="AY5">
        <v>5</v>
      </c>
      <c r="AZ5">
        <v>2</v>
      </c>
      <c r="BA5">
        <v>2</v>
      </c>
      <c r="BB5">
        <v>3</v>
      </c>
      <c r="BC5">
        <v>5</v>
      </c>
      <c r="BD5">
        <v>4</v>
      </c>
      <c r="BE5">
        <v>4</v>
      </c>
      <c r="BF5">
        <v>3</v>
      </c>
      <c r="BG5">
        <v>3</v>
      </c>
      <c r="BH5">
        <v>5</v>
      </c>
      <c r="BI5">
        <v>4</v>
      </c>
      <c r="BJ5">
        <v>2</v>
      </c>
      <c r="BK5">
        <v>2</v>
      </c>
      <c r="BL5">
        <v>2</v>
      </c>
      <c r="BM5">
        <v>4</v>
      </c>
      <c r="BN5">
        <v>4</v>
      </c>
      <c r="BO5">
        <v>3</v>
      </c>
      <c r="BP5">
        <v>2</v>
      </c>
      <c r="BQ5">
        <v>2</v>
      </c>
      <c r="BR5">
        <v>4</v>
      </c>
      <c r="BS5">
        <v>4</v>
      </c>
      <c r="BT5">
        <v>1</v>
      </c>
      <c r="BU5">
        <v>1</v>
      </c>
      <c r="BV5">
        <v>1</v>
      </c>
      <c r="BW5">
        <v>4</v>
      </c>
      <c r="BX5">
        <v>4</v>
      </c>
      <c r="BY5">
        <v>3</v>
      </c>
      <c r="BZ5">
        <v>2</v>
      </c>
      <c r="CA5">
        <v>2</v>
      </c>
    </row>
    <row r="6" spans="1:79" ht="15.75" thickBot="1" x14ac:dyDescent="0.3">
      <c r="A6" s="70" t="s">
        <v>4</v>
      </c>
      <c r="H6" s="71"/>
      <c r="I6" s="81" t="s">
        <v>67</v>
      </c>
      <c r="J6" s="82"/>
      <c r="K6" s="82"/>
      <c r="L6" s="82"/>
      <c r="M6" s="82"/>
      <c r="N6" s="82"/>
      <c r="O6" s="83"/>
      <c r="Z6" s="66" t="s">
        <v>68</v>
      </c>
      <c r="AA6" s="66" t="s">
        <v>69</v>
      </c>
      <c r="AD6" t="s">
        <v>70</v>
      </c>
      <c r="AK6" t="s">
        <v>71</v>
      </c>
      <c r="AL6" t="s">
        <v>72</v>
      </c>
      <c r="AM6" t="s">
        <v>73</v>
      </c>
      <c r="AN6" t="s">
        <v>74</v>
      </c>
      <c r="AO6" t="s">
        <v>75</v>
      </c>
      <c r="AP6" t="s">
        <v>76</v>
      </c>
      <c r="AQ6" t="s">
        <v>77</v>
      </c>
      <c r="AR6" t="s">
        <v>78</v>
      </c>
      <c r="AS6" t="s">
        <v>79</v>
      </c>
      <c r="AT6" t="s">
        <v>80</v>
      </c>
      <c r="AU6" t="s">
        <v>81</v>
      </c>
      <c r="AV6" t="s">
        <v>82</v>
      </c>
      <c r="AW6" t="s">
        <v>83</v>
      </c>
      <c r="AX6" t="s">
        <v>84</v>
      </c>
      <c r="AY6" t="s">
        <v>85</v>
      </c>
      <c r="AZ6" t="s">
        <v>86</v>
      </c>
      <c r="BA6" t="s">
        <v>87</v>
      </c>
      <c r="BB6" t="s">
        <v>88</v>
      </c>
      <c r="BC6" t="s">
        <v>89</v>
      </c>
      <c r="BD6" t="s">
        <v>90</v>
      </c>
      <c r="BE6" t="s">
        <v>91</v>
      </c>
      <c r="BF6" t="s">
        <v>92</v>
      </c>
      <c r="BG6" t="s">
        <v>93</v>
      </c>
      <c r="BH6" t="s">
        <v>94</v>
      </c>
      <c r="BI6" t="s">
        <v>95</v>
      </c>
      <c r="BJ6" t="s">
        <v>70</v>
      </c>
      <c r="BK6" t="s">
        <v>96</v>
      </c>
      <c r="BL6" t="s">
        <v>97</v>
      </c>
      <c r="BM6" t="s">
        <v>98</v>
      </c>
      <c r="BN6" t="s">
        <v>99</v>
      </c>
      <c r="BO6" t="s">
        <v>100</v>
      </c>
      <c r="BP6" t="s">
        <v>101</v>
      </c>
      <c r="BQ6" t="s">
        <v>102</v>
      </c>
      <c r="BR6" t="s">
        <v>103</v>
      </c>
      <c r="BS6" t="s">
        <v>104</v>
      </c>
      <c r="BT6" t="s">
        <v>105</v>
      </c>
      <c r="BU6" t="s">
        <v>106</v>
      </c>
      <c r="BV6" t="s">
        <v>107</v>
      </c>
      <c r="BW6" t="s">
        <v>108</v>
      </c>
      <c r="BX6" t="s">
        <v>109</v>
      </c>
      <c r="BY6" t="s">
        <v>110</v>
      </c>
      <c r="BZ6" t="s">
        <v>111</v>
      </c>
      <c r="CA6" t="s">
        <v>112</v>
      </c>
    </row>
    <row r="7" spans="1:79" x14ac:dyDescent="0.25">
      <c r="A7" s="70" t="str">
        <f>Functioning!A4</f>
        <v>Movilidad</v>
      </c>
      <c r="B7" t="str">
        <f>Functioning!B4</f>
        <v>¿El participante camina?</v>
      </c>
      <c r="C7" t="str">
        <f>Functioning!C4</f>
        <v>No, y no se prevé que camine</v>
      </c>
      <c r="H7" s="71"/>
      <c r="I7" s="67" t="str">
        <f>LEFT(B7,125)&amp;RIGHT(B7,125)</f>
        <v>¿El participante camina?¿El participante camina?</v>
      </c>
      <c r="J7" s="68" t="s">
        <v>372</v>
      </c>
      <c r="K7" s="68" t="s">
        <v>114</v>
      </c>
      <c r="L7" s="68" t="s">
        <v>115</v>
      </c>
      <c r="M7" s="68" t="s">
        <v>372</v>
      </c>
      <c r="N7" s="68" t="s">
        <v>372</v>
      </c>
      <c r="O7" s="69" t="e">
        <f t="shared" ref="O7:O31" si="0">VLOOKUP($C7,$Z$7:$AA$112,2,0)</f>
        <v>#N/A</v>
      </c>
      <c r="S7" s="66" t="s">
        <v>113</v>
      </c>
      <c r="T7" s="66" t="s">
        <v>114</v>
      </c>
      <c r="U7" s="66" t="s">
        <v>115</v>
      </c>
      <c r="V7" s="66" t="s">
        <v>116</v>
      </c>
      <c r="W7" s="66" t="s">
        <v>117</v>
      </c>
      <c r="Z7" s="66" t="s">
        <v>5</v>
      </c>
      <c r="AA7" s="66">
        <v>0</v>
      </c>
      <c r="AD7" s="63"/>
      <c r="AE7" s="63" t="s">
        <v>118</v>
      </c>
      <c r="AK7" t="s">
        <v>119</v>
      </c>
      <c r="AL7">
        <v>34</v>
      </c>
      <c r="AN7">
        <v>34</v>
      </c>
      <c r="AO7">
        <v>34</v>
      </c>
      <c r="AP7">
        <v>34</v>
      </c>
      <c r="AQ7">
        <v>34</v>
      </c>
      <c r="AR7">
        <v>34</v>
      </c>
      <c r="AS7">
        <v>34</v>
      </c>
      <c r="AT7">
        <v>34</v>
      </c>
      <c r="AU7">
        <v>34</v>
      </c>
      <c r="AV7">
        <v>34</v>
      </c>
      <c r="AW7">
        <v>28</v>
      </c>
      <c r="AY7">
        <v>28</v>
      </c>
      <c r="AZ7">
        <v>28</v>
      </c>
      <c r="BA7">
        <v>28</v>
      </c>
      <c r="BB7">
        <v>28</v>
      </c>
      <c r="BC7">
        <v>28</v>
      </c>
      <c r="BD7">
        <v>23</v>
      </c>
      <c r="BE7">
        <v>28</v>
      </c>
      <c r="BF7">
        <v>28</v>
      </c>
      <c r="BG7">
        <v>28</v>
      </c>
      <c r="BH7">
        <v>23</v>
      </c>
      <c r="BI7">
        <v>23</v>
      </c>
      <c r="BJ7">
        <v>23</v>
      </c>
      <c r="BK7">
        <v>23</v>
      </c>
      <c r="BL7">
        <v>23</v>
      </c>
      <c r="BM7">
        <v>23</v>
      </c>
      <c r="BN7">
        <v>23</v>
      </c>
      <c r="BO7">
        <v>23</v>
      </c>
      <c r="BP7">
        <v>23</v>
      </c>
      <c r="BQ7">
        <v>23</v>
      </c>
      <c r="BR7">
        <v>0</v>
      </c>
      <c r="BS7">
        <v>0</v>
      </c>
      <c r="BT7">
        <v>0</v>
      </c>
      <c r="BU7">
        <v>0</v>
      </c>
      <c r="BV7">
        <v>0</v>
      </c>
      <c r="BW7">
        <v>0</v>
      </c>
      <c r="BX7">
        <v>0</v>
      </c>
      <c r="BY7">
        <v>0</v>
      </c>
      <c r="BZ7">
        <v>0</v>
      </c>
      <c r="CA7">
        <v>0</v>
      </c>
    </row>
    <row r="8" spans="1:79" x14ac:dyDescent="0.25">
      <c r="A8" s="70">
        <f>Functioning!A5</f>
        <v>0</v>
      </c>
      <c r="B8" t="str">
        <f>Functioning!B5</f>
        <v>¿El participante utiliza bastón o andador para la movilidad?</v>
      </c>
      <c r="C8">
        <f>Functioning!C5</f>
        <v>0</v>
      </c>
      <c r="H8" s="71"/>
      <c r="I8" s="70" t="str">
        <f t="shared" ref="I8:I71" si="1">LEFT(B8,125)&amp;RIGHT(B8,125)</f>
        <v>¿El participante utiliza bastón o andador para la movilidad?¿El participante utiliza bastón o andador para la movilidad?</v>
      </c>
      <c r="J8" t="s">
        <v>372</v>
      </c>
      <c r="K8" t="s">
        <v>372</v>
      </c>
      <c r="L8" t="s">
        <v>122</v>
      </c>
      <c r="M8" t="s">
        <v>372</v>
      </c>
      <c r="N8" t="s">
        <v>372</v>
      </c>
      <c r="O8" s="71" t="e">
        <f>IF(O7&lt;&gt;0,0,VLOOKUP($C8,$Z$7:$AA$112,2,0))</f>
        <v>#N/A</v>
      </c>
      <c r="S8" s="66" t="s">
        <v>120</v>
      </c>
      <c r="T8" s="66" t="s">
        <v>121</v>
      </c>
      <c r="U8" s="66" t="s">
        <v>122</v>
      </c>
      <c r="V8" s="66" t="s">
        <v>123</v>
      </c>
      <c r="W8" s="66" t="s">
        <v>124</v>
      </c>
      <c r="Z8" s="66" t="s">
        <v>125</v>
      </c>
      <c r="AA8" s="66">
        <v>1</v>
      </c>
      <c r="AD8" t="s">
        <v>126</v>
      </c>
      <c r="AE8">
        <v>6.1787055568833384</v>
      </c>
      <c r="AF8">
        <v>1</v>
      </c>
      <c r="AK8" t="s">
        <v>127</v>
      </c>
      <c r="AW8">
        <v>33</v>
      </c>
      <c r="AY8">
        <v>33</v>
      </c>
      <c r="AZ8">
        <v>33</v>
      </c>
      <c r="BA8">
        <v>33</v>
      </c>
      <c r="BB8">
        <v>33</v>
      </c>
      <c r="BC8">
        <v>33</v>
      </c>
      <c r="BD8">
        <v>33</v>
      </c>
      <c r="BE8">
        <v>33</v>
      </c>
      <c r="BF8">
        <v>33</v>
      </c>
      <c r="BG8">
        <v>33</v>
      </c>
      <c r="BH8">
        <v>27</v>
      </c>
      <c r="BI8">
        <v>27</v>
      </c>
      <c r="BJ8">
        <v>27</v>
      </c>
      <c r="BK8">
        <v>27</v>
      </c>
      <c r="BL8">
        <v>27</v>
      </c>
      <c r="BM8">
        <v>27</v>
      </c>
      <c r="BN8">
        <v>27</v>
      </c>
      <c r="BO8">
        <v>27</v>
      </c>
      <c r="BP8">
        <v>27</v>
      </c>
      <c r="BQ8">
        <v>27</v>
      </c>
      <c r="BR8">
        <v>22</v>
      </c>
      <c r="BS8">
        <v>22</v>
      </c>
      <c r="BT8">
        <v>22</v>
      </c>
      <c r="BU8">
        <v>22</v>
      </c>
      <c r="BV8">
        <v>22</v>
      </c>
      <c r="BW8">
        <v>22</v>
      </c>
      <c r="BX8">
        <v>22</v>
      </c>
      <c r="BY8">
        <v>22</v>
      </c>
      <c r="BZ8">
        <v>22</v>
      </c>
      <c r="CA8">
        <v>22</v>
      </c>
    </row>
    <row r="9" spans="1:79" ht="15.75" thickBot="1" x14ac:dyDescent="0.3">
      <c r="A9" s="70">
        <f>Functioning!A6</f>
        <v>0</v>
      </c>
      <c r="B9" t="str">
        <f>Functioning!B6</f>
        <v>Caminar 150 pies en interiores: Una vez de pie, capacidad para caminar al menos 150 pies en un pasillo o espacio similar. Por ejemplo, un pasillo de supermercado.</v>
      </c>
      <c r="C9">
        <f>Functioning!C6</f>
        <v>0</v>
      </c>
      <c r="H9" s="71"/>
      <c r="I9" s="70" t="str">
        <f t="shared" si="1"/>
        <v>Caminar 150 pies en interiores: Una vez de pie, capacidad para caminar al menos 150 pies en un pasillo o espacio similar. Porez de pie, capacidad para caminar al menos 150 pies en un pasillo o espacio similar. Por ejemplo, un pasillo de supermercado.</v>
      </c>
      <c r="J9" t="s">
        <v>372</v>
      </c>
      <c r="K9" t="s">
        <v>372</v>
      </c>
      <c r="L9" t="s">
        <v>130</v>
      </c>
      <c r="M9" t="s">
        <v>372</v>
      </c>
      <c r="N9" t="s">
        <v>372</v>
      </c>
      <c r="O9" s="71" t="e">
        <f>IF(O7&lt;&gt;0,0,VLOOKUP($C9,$Z$7:$AA$112,2,0))</f>
        <v>#N/A</v>
      </c>
      <c r="S9" s="66" t="s">
        <v>128</v>
      </c>
      <c r="T9" s="66" t="s">
        <v>129</v>
      </c>
      <c r="U9" s="66" t="s">
        <v>130</v>
      </c>
      <c r="V9" s="66" t="s">
        <v>131</v>
      </c>
      <c r="W9" s="66" t="s">
        <v>132</v>
      </c>
      <c r="Z9" s="66" t="s">
        <v>133</v>
      </c>
      <c r="AA9" s="66">
        <v>2</v>
      </c>
      <c r="AD9" s="64" t="s">
        <v>134</v>
      </c>
      <c r="AE9" s="64">
        <v>7.8314340024829357E-2</v>
      </c>
      <c r="AF9">
        <f>SUM(S105:S128)</f>
        <v>0</v>
      </c>
      <c r="AK9" t="s">
        <v>105</v>
      </c>
      <c r="AL9">
        <v>9</v>
      </c>
      <c r="AT9">
        <v>6</v>
      </c>
      <c r="AW9">
        <v>9</v>
      </c>
      <c r="BE9">
        <v>6</v>
      </c>
      <c r="BH9">
        <v>9</v>
      </c>
      <c r="BN9">
        <v>6</v>
      </c>
      <c r="BS9">
        <v>9</v>
      </c>
      <c r="BX9">
        <v>6</v>
      </c>
    </row>
    <row r="10" spans="1:79" x14ac:dyDescent="0.25">
      <c r="A10" s="70">
        <f>Functioning!A7</f>
        <v>0</v>
      </c>
      <c r="B10" t="str">
        <f>Functioning!B7</f>
        <v>Caminar 10 pies en interiores: Una vez de pie, capacidad para caminar al menos 10 pies en una habitación, pasillo o espacio similar.</v>
      </c>
      <c r="C10">
        <f>Functioning!C7</f>
        <v>0</v>
      </c>
      <c r="H10" s="71"/>
      <c r="I10" s="70" t="str">
        <f t="shared" si="1"/>
        <v>Caminar 10 pies en interiores: Una vez de pie, capacidad para caminar al menos 10 pies en una habitación, pasillo o espacio s 10 pies en interiores: Una vez de pie, capacidad para caminar al menos 10 pies en una habitación, pasillo o espacio similar.</v>
      </c>
      <c r="J10" t="s">
        <v>372</v>
      </c>
      <c r="K10" t="s">
        <v>372</v>
      </c>
      <c r="L10" t="s">
        <v>137</v>
      </c>
      <c r="M10" t="s">
        <v>372</v>
      </c>
      <c r="N10" t="s">
        <v>372</v>
      </c>
      <c r="O10" s="71" t="e">
        <f>IF(O7&lt;&gt;0,0,VLOOKUP($C10,$Z$7:$AA$112,2,0))</f>
        <v>#N/A</v>
      </c>
      <c r="S10" s="66" t="s">
        <v>135</v>
      </c>
      <c r="T10" s="66" t="s">
        <v>136</v>
      </c>
      <c r="U10" s="66" t="s">
        <v>137</v>
      </c>
      <c r="V10" s="66" t="s">
        <v>138</v>
      </c>
      <c r="W10" s="66" t="s">
        <v>139</v>
      </c>
      <c r="Z10" s="66" t="s">
        <v>140</v>
      </c>
      <c r="AA10" s="66">
        <v>3</v>
      </c>
      <c r="AF10">
        <f>SUMPRODUCT(AE8:AE9,AF8:AF9)</f>
        <v>6.1787055568833384</v>
      </c>
      <c r="AK10" t="s">
        <v>141</v>
      </c>
      <c r="AO10">
        <v>1</v>
      </c>
      <c r="AP10">
        <v>2</v>
      </c>
      <c r="AQ10">
        <v>4</v>
      </c>
      <c r="AT10">
        <v>8</v>
      </c>
      <c r="AU10">
        <v>6</v>
      </c>
      <c r="AZ10">
        <v>1</v>
      </c>
      <c r="BA10">
        <v>2</v>
      </c>
      <c r="BB10">
        <v>4</v>
      </c>
      <c r="BE10">
        <v>8</v>
      </c>
      <c r="BG10">
        <v>6</v>
      </c>
      <c r="BJ10">
        <v>1</v>
      </c>
      <c r="BK10">
        <v>2</v>
      </c>
      <c r="BL10">
        <v>4</v>
      </c>
      <c r="BN10">
        <v>8</v>
      </c>
      <c r="BQ10">
        <v>6</v>
      </c>
      <c r="BT10">
        <v>1</v>
      </c>
      <c r="BU10">
        <v>2</v>
      </c>
      <c r="BV10">
        <v>4</v>
      </c>
      <c r="BX10">
        <v>8</v>
      </c>
      <c r="CA10">
        <v>6</v>
      </c>
    </row>
    <row r="11" spans="1:79" x14ac:dyDescent="0.25">
      <c r="A11" s="70">
        <f>Functioning!A8</f>
        <v>0</v>
      </c>
      <c r="B11" t="str">
        <f>Functioning!B8</f>
        <v>Codifique el nivel de independencia del participante para caminar 150 pies FUERA DEL HOGAR.</v>
      </c>
      <c r="C11">
        <f>Functioning!C8</f>
        <v>0</v>
      </c>
      <c r="H11" s="71"/>
      <c r="I11" s="70" t="str">
        <f t="shared" si="1"/>
        <v>Codifique el nivel de independencia del participante para caminar 150 pies FUERA DEL HOGAR.Codifique el nivel de independencia del participante para caminar 150 pies FUERA DEL HOGAR.</v>
      </c>
      <c r="J11" t="s">
        <v>372</v>
      </c>
      <c r="K11" t="s">
        <v>121</v>
      </c>
      <c r="L11" t="s">
        <v>144</v>
      </c>
      <c r="M11" t="s">
        <v>372</v>
      </c>
      <c r="N11" t="s">
        <v>372</v>
      </c>
      <c r="O11" s="71" t="e">
        <f>IF(O7&lt;&gt;0,0,VLOOKUP($C11,$Z$7:$AA$112,2,0))</f>
        <v>#N/A</v>
      </c>
      <c r="S11" s="66" t="s">
        <v>142</v>
      </c>
      <c r="T11" s="66" t="s">
        <v>143</v>
      </c>
      <c r="U11" s="66" t="s">
        <v>144</v>
      </c>
      <c r="V11" s="66" t="s">
        <v>145</v>
      </c>
      <c r="W11" s="66" t="s">
        <v>146</v>
      </c>
      <c r="Z11" s="66" t="s">
        <v>147</v>
      </c>
      <c r="AA11" s="66">
        <v>4</v>
      </c>
      <c r="AK11" t="s">
        <v>106</v>
      </c>
      <c r="AM11">
        <v>12</v>
      </c>
      <c r="AN11">
        <v>16</v>
      </c>
      <c r="AR11">
        <v>13</v>
      </c>
      <c r="AS11">
        <v>9</v>
      </c>
      <c r="AY11">
        <v>16</v>
      </c>
      <c r="BC11">
        <v>13</v>
      </c>
      <c r="BD11">
        <v>9</v>
      </c>
      <c r="BI11">
        <v>16</v>
      </c>
      <c r="BM11">
        <v>13</v>
      </c>
      <c r="BO11">
        <v>4</v>
      </c>
      <c r="BR11">
        <v>16</v>
      </c>
      <c r="BW11">
        <v>13</v>
      </c>
      <c r="BY11">
        <v>5</v>
      </c>
    </row>
    <row r="12" spans="1:79" ht="15.75" thickBot="1" x14ac:dyDescent="0.3">
      <c r="A12" s="70">
        <f>Functioning!A9</f>
        <v>0</v>
      </c>
      <c r="B12" t="str">
        <f>Functioning!B9</f>
        <v>Codifique el nivel de independencia del participante para caminar 10 pies FUERA DEL HOGAR.</v>
      </c>
      <c r="C12">
        <f>Functioning!C9</f>
        <v>0</v>
      </c>
      <c r="H12" s="71"/>
      <c r="I12" s="70" t="str">
        <f t="shared" si="1"/>
        <v>Codifique el nivel de independencia del participante para caminar 10 pies FUERA DEL HOGAR.Codifique el nivel de independencia del participante para caminar 10 pies FUERA DEL HOGAR.</v>
      </c>
      <c r="J12" t="s">
        <v>372</v>
      </c>
      <c r="K12" t="s">
        <v>129</v>
      </c>
      <c r="L12" t="s">
        <v>150</v>
      </c>
      <c r="M12" t="s">
        <v>372</v>
      </c>
      <c r="N12" t="s">
        <v>372</v>
      </c>
      <c r="O12" s="71" t="e">
        <f>IF(O7&lt;&gt;0,0,VLOOKUP($C12,$Z$7:$AA$112,2,0))</f>
        <v>#N/A</v>
      </c>
      <c r="S12" s="66" t="s">
        <v>148</v>
      </c>
      <c r="T12" s="66" t="s">
        <v>149</v>
      </c>
      <c r="U12" s="66" t="s">
        <v>150</v>
      </c>
      <c r="V12" s="66" t="s">
        <v>151</v>
      </c>
      <c r="W12" s="66" t="s">
        <v>152</v>
      </c>
      <c r="Z12" s="66" t="s">
        <v>15</v>
      </c>
      <c r="AA12" s="66">
        <v>5</v>
      </c>
      <c r="AD12" t="s">
        <v>96</v>
      </c>
      <c r="AK12" t="s">
        <v>153</v>
      </c>
      <c r="AO12">
        <v>2</v>
      </c>
      <c r="AP12">
        <v>5</v>
      </c>
      <c r="AQ12">
        <v>5</v>
      </c>
      <c r="AR12">
        <v>15</v>
      </c>
      <c r="AS12">
        <v>13</v>
      </c>
      <c r="AV12">
        <v>9</v>
      </c>
      <c r="AX12">
        <v>11</v>
      </c>
      <c r="AZ12">
        <v>2</v>
      </c>
      <c r="BA12">
        <v>5</v>
      </c>
      <c r="BB12">
        <v>5</v>
      </c>
      <c r="BC12">
        <v>15</v>
      </c>
      <c r="BD12">
        <v>13</v>
      </c>
      <c r="BF12">
        <v>9</v>
      </c>
      <c r="BJ12">
        <v>2</v>
      </c>
      <c r="BK12">
        <v>4</v>
      </c>
      <c r="BL12">
        <v>4</v>
      </c>
      <c r="BM12">
        <v>15</v>
      </c>
      <c r="BO12">
        <v>13</v>
      </c>
      <c r="BP12">
        <v>5</v>
      </c>
      <c r="BT12">
        <v>2</v>
      </c>
      <c r="BU12">
        <v>5</v>
      </c>
      <c r="BV12">
        <v>5</v>
      </c>
      <c r="BW12">
        <v>15</v>
      </c>
      <c r="BY12">
        <v>13</v>
      </c>
      <c r="BZ12">
        <v>5</v>
      </c>
    </row>
    <row r="13" spans="1:79" x14ac:dyDescent="0.25">
      <c r="A13" s="70">
        <f>Functioning!A10</f>
        <v>0</v>
      </c>
      <c r="B13" t="str">
        <f>Functioning!B10</f>
        <v>Caminar 10 pies en superficies irregulares: Capacidad para caminar 10 pies en superficies irregulares o inclinadas, como césped o grava.</v>
      </c>
      <c r="C13">
        <f>Functioning!C10</f>
        <v>0</v>
      </c>
      <c r="H13" s="71"/>
      <c r="I13" s="70" t="str">
        <f t="shared" si="1"/>
        <v>Caminar 10 pies en superficies irregulares: Capacidad para caminar 10 pies en superficies irregulares o inclinadas, como césppies en superficies irregulares: Capacidad para caminar 10 pies en superficies irregulares o inclinadas, como césped o grava.</v>
      </c>
      <c r="J13" t="s">
        <v>372</v>
      </c>
      <c r="K13" t="s">
        <v>136</v>
      </c>
      <c r="L13" t="s">
        <v>372</v>
      </c>
      <c r="M13" t="s">
        <v>372</v>
      </c>
      <c r="N13" t="s">
        <v>372</v>
      </c>
      <c r="O13" s="71" t="e">
        <f>IF(O7&lt;&gt;0,0,VLOOKUP($C13,$Z$7:$AA$112,2,0))</f>
        <v>#N/A</v>
      </c>
      <c r="S13" s="66" t="s">
        <v>154</v>
      </c>
      <c r="T13" s="66" t="s">
        <v>155</v>
      </c>
      <c r="U13" s="66" t="s">
        <v>156</v>
      </c>
      <c r="V13" s="66" t="s">
        <v>157</v>
      </c>
      <c r="W13" s="66" t="s">
        <v>158</v>
      </c>
      <c r="Z13" s="66" t="s">
        <v>17</v>
      </c>
      <c r="AA13" s="66">
        <v>5</v>
      </c>
      <c r="AD13" s="63"/>
      <c r="AE13" s="63" t="s">
        <v>118</v>
      </c>
      <c r="AK13" t="s">
        <v>160</v>
      </c>
      <c r="AM13" t="s">
        <v>6</v>
      </c>
      <c r="AX13" t="s">
        <v>6</v>
      </c>
    </row>
    <row r="14" spans="1:79" x14ac:dyDescent="0.25">
      <c r="A14" s="70">
        <f>Functioning!A11</f>
        <v>0</v>
      </c>
      <c r="B14" t="str">
        <f>Functioning!B11</f>
        <v>12 escalones: Capacidad para subir y bajar 12 escalones con barandal.</v>
      </c>
      <c r="C14" t="str">
        <f>Functioning!C11</f>
        <v>Independiente</v>
      </c>
      <c r="H14" s="71"/>
      <c r="I14" s="70" t="str">
        <f t="shared" si="1"/>
        <v>12 escalones: Capacidad para subir y bajar 12 escalones con barandal.12 escalones: Capacidad para subir y bajar 12 escalones con barandal.</v>
      </c>
      <c r="J14" t="s">
        <v>372</v>
      </c>
      <c r="K14" t="s">
        <v>143</v>
      </c>
      <c r="L14" t="s">
        <v>156</v>
      </c>
      <c r="M14" t="s">
        <v>372</v>
      </c>
      <c r="N14" t="s">
        <v>372</v>
      </c>
      <c r="O14" s="71" t="e">
        <f>IF(O7&lt;&gt;0,0,VLOOKUP($C14,$Z$7:$AA$112,2,0))</f>
        <v>#N/A</v>
      </c>
      <c r="S14" s="66" t="s">
        <v>159</v>
      </c>
      <c r="T14" s="66" t="s">
        <v>161</v>
      </c>
      <c r="U14" s="66" t="s">
        <v>162</v>
      </c>
      <c r="V14" s="66" t="s">
        <v>163</v>
      </c>
      <c r="W14" s="66" t="s">
        <v>164</v>
      </c>
      <c r="Z14" s="66" t="s">
        <v>18</v>
      </c>
      <c r="AA14" s="66">
        <v>5</v>
      </c>
      <c r="AD14" t="s">
        <v>126</v>
      </c>
      <c r="AE14">
        <v>5.3204988668215183</v>
      </c>
      <c r="AF14">
        <v>1</v>
      </c>
      <c r="AK14" t="s">
        <v>166</v>
      </c>
      <c r="AL14">
        <f>IF(AND(AP24&gt;=AL$7,AN24&gt;=AL$9),1,0)</f>
        <v>0</v>
      </c>
      <c r="AM14">
        <f>IF(AND(AW14=0,AO24&gt;=AM$11,AQ24=AM$13),1,0)</f>
        <v>0</v>
      </c>
      <c r="AN14">
        <f>IF(AND(AP24&gt;=AN$7,AO24&gt;=AN$11),1,0)</f>
        <v>0</v>
      </c>
      <c r="AO14">
        <f>IF(AND(AP24&gt;=AO$7,AN24&lt;=AO$10,AO24&lt;=AO$12),1,0)</f>
        <v>0</v>
      </c>
      <c r="AP14">
        <f>IF(AND(AP24&gt;=AP$7,AN24&lt;=AP$10,AO24&lt;=AP$12),1,0)</f>
        <v>0</v>
      </c>
      <c r="AQ14">
        <f>IF(AND(AP24&gt;=AQ$7,AN24&lt;=AQ$10,AO24&lt;=AQ$12),1,0)</f>
        <v>0</v>
      </c>
      <c r="AR14">
        <f>IF(AND(AP24&gt;=AR$7,AO24&lt;=AR$12,AO24&gt;AR$11),1,0)</f>
        <v>0</v>
      </c>
      <c r="AS14">
        <f>IF(AND(AP24&gt;=AS$7,AO24&lt;=AS$12,AO24&gt;AS$11),1,0)</f>
        <v>0</v>
      </c>
      <c r="AT14">
        <f>IF(AND(AP24&gt;=AT$7,AN24&lt;=AT$10,AN24&gt;AT$9),1,0)</f>
        <v>0</v>
      </c>
      <c r="AU14">
        <f>IF(AND(AP24&gt;=AU$7,AN24&lt;=AU$10),1,0)</f>
        <v>0</v>
      </c>
      <c r="AV14">
        <f>IF(AND(AP24&gt;=AV$7,AO24&lt;=AV$12),1,0)</f>
        <v>0</v>
      </c>
      <c r="AW14">
        <f>IF(AND(AP24&gt;=AW$7,AP24&lt;=AW$8,AN24&gt;=AW$9),1,0)</f>
        <v>0</v>
      </c>
      <c r="AX14">
        <f>IF(AND(AO24&lt;=AX$12,AQ24=AX$13),1,0)</f>
        <v>0</v>
      </c>
      <c r="AY14">
        <f>IF(AND(AP24&gt;=AY$7,AP24&lt;=AY$8,AO24&gt;=AY$11),1,0)</f>
        <v>0</v>
      </c>
      <c r="AZ14">
        <f>IF(AND(AP24&gt;=AZ$7,AN24&lt;=AZ$10,AO24&lt;=AZ$12),1,0)</f>
        <v>0</v>
      </c>
      <c r="BA14">
        <f>IF(AND(AP24&gt;=BA$7,AN24&lt;=BA$10,AO24&lt;=BA$12),1,0)</f>
        <v>0</v>
      </c>
      <c r="BB14">
        <f>IF(AND(AP24&gt;=BB$7,AN24&lt;=BB$10,AO24&lt;=BB$12),1,0)</f>
        <v>0</v>
      </c>
      <c r="BC14">
        <f>IF(AND(AP24&gt;=BC$7,AP24&lt;=BC$8,AO24&lt;=BC$12,AO24&gt;BC$11),1,0)</f>
        <v>0</v>
      </c>
      <c r="BD14">
        <f>IF(AND(AP24&gt;=BD$7,AP24&lt;=BD$8,AO24&lt;=BD$12,AO24&gt;BD$11),1,0)</f>
        <v>0</v>
      </c>
      <c r="BE14">
        <f>IF(AND(AP24&gt;=BE$7,AP24&lt;=BE$8,AN24&lt;=BE$10,AN24&gt;BE$9),1,0)</f>
        <v>0</v>
      </c>
      <c r="BF14">
        <f>IF(AND(AP24&gt;=BF$7,AP24&lt;=BF$8,AO24&lt;=BF$12),1,0)</f>
        <v>0</v>
      </c>
      <c r="BG14">
        <f>IF(AND(AP24&gt;=BG$7,AP24&lt;=BG$8,AN24&lt;=BG$10),1,0)</f>
        <v>0</v>
      </c>
      <c r="BH14">
        <f>IF(AND(AP24&gt;=BH$7,AP24&lt;=BH$8,AN24&gt;=BH$9),1,0)</f>
        <v>0</v>
      </c>
      <c r="BI14">
        <f>IF(AND(AP24&gt;=BI$7,AP24&lt;=BI$8,AO24&gt;=BI$11),1,0)</f>
        <v>0</v>
      </c>
      <c r="BJ14">
        <f>IF(AND(AP24&gt;=BJ$7,AN24&lt;=BJ$10,AO24&lt;=BJ$12),1,0)</f>
        <v>0</v>
      </c>
      <c r="BK14">
        <f>IF(AND(AP24&gt;=BK$7,AN24&lt;=BK$10,AO24&lt;=BK$12),1,0)</f>
        <v>0</v>
      </c>
      <c r="BL14">
        <f>IF(AND(AP24&gt;=BL$7,AN24&lt;=BL$10,AO24&lt;=BL$12),1,0)</f>
        <v>0</v>
      </c>
      <c r="BM14">
        <f>IF(AND(AP24&gt;=BM$7,AP24&lt;=BM$8,AO24&lt;=BM$12,AO24&gt;BM$11),1,0)</f>
        <v>0</v>
      </c>
      <c r="BN14">
        <f>IF(AND(AP24&gt;=BN$7,AP24&lt;=BN$8,AN24&lt;=BN$10,AN24&gt;BN$9),1,0)</f>
        <v>0</v>
      </c>
      <c r="BO14">
        <f>IF(AND(AP24&gt;=BO$7,AP24&lt;=BO$8,AO24&lt;=BO$12,AO24&gt;BO$11),1,0)</f>
        <v>0</v>
      </c>
      <c r="BP14">
        <f>IF(AND(AP24&gt;=BP$7,AP24&lt;=BP$8,AO24&lt;=BP$12),1,0)</f>
        <v>0</v>
      </c>
      <c r="BQ14">
        <f>IF(AND(AP24&gt;=BQ$7,AP24&lt;=BQ$8,AN24&lt;=BQ$10),1,0)</f>
        <v>0</v>
      </c>
      <c r="BR14">
        <f>IF(AND(AP24&gt;=BR$7,AP24&lt;=BR$8,AO24&gt;=BR$11),1,0)</f>
        <v>0</v>
      </c>
      <c r="BS14">
        <f>IF(AND(BW14=0,AP24&gt;=BS$7,AP24&lt;=BS$8,AN24&gt;=BS$9),1,0)</f>
        <v>0</v>
      </c>
      <c r="BT14">
        <f>IF(AND(AP24&gt;=BT$7,AN24&lt;=BT$10,AO24&lt;=BT$12),1,0)</f>
        <v>1</v>
      </c>
      <c r="BU14">
        <f>IF(AND(AP24&gt;=BU$7,AN24&lt;=BU$10,AO24&lt;=BU$12),1,0)</f>
        <v>1</v>
      </c>
      <c r="BV14">
        <f>IF(AND(AP24&gt;=BV$7,AN24&lt;=BV$10,AO24&lt;=BV$12),1,0)</f>
        <v>1</v>
      </c>
      <c r="BW14">
        <f>IF(AND(AP24&gt;=BW$7,AP24&lt;=BW$8,AO24&lt;=BW$12,AO24&gt;BW$11),1,0)</f>
        <v>0</v>
      </c>
      <c r="BX14">
        <f>IF(AND(AP24&gt;=BX$7,AP24&lt;=BX$8,AN24&lt;=BX$10,AN24&gt;BX$9),1,0)</f>
        <v>0</v>
      </c>
      <c r="BY14">
        <f>IF(AND(AP24&gt;=BY$7,AP24&lt;=BY$8,AO24&lt;=BY$12,AO24&gt;BY$11),1,0)</f>
        <v>0</v>
      </c>
      <c r="BZ14">
        <f>IF(AND(AP24&gt;=BZ$7,AP24&lt;=BZ$8,AO24&lt;=BZ$12),1,0)</f>
        <v>1</v>
      </c>
      <c r="CA14">
        <f>IF(AND(AP24&gt;=CA$7,AP24&lt;=CA$8,AN24&lt;=CA$10),1,0)</f>
        <v>1</v>
      </c>
    </row>
    <row r="15" spans="1:79" x14ac:dyDescent="0.25">
      <c r="A15" s="70">
        <f>Functioning!A12</f>
        <v>0</v>
      </c>
      <c r="B15" t="str">
        <f>Functioning!B12</f>
        <v>1 escalón (bordillo): Capacidad para superar un bordillo o subir y bajar un escalón.</v>
      </c>
      <c r="C15" t="str">
        <f>Functioning!C12</f>
        <v>Asistencia para preparación o limpieza</v>
      </c>
      <c r="H15" s="71"/>
      <c r="I15" s="70" t="str">
        <f t="shared" si="1"/>
        <v>1 escalón (bordillo): Capacidad para superar un bordillo o subir y bajar un escalón.1 escalón (bordillo): Capacidad para superar un bordillo o subir y bajar un escalón.</v>
      </c>
      <c r="J15" t="s">
        <v>372</v>
      </c>
      <c r="K15" t="s">
        <v>149</v>
      </c>
      <c r="L15" t="s">
        <v>162</v>
      </c>
      <c r="M15" t="s">
        <v>372</v>
      </c>
      <c r="N15" t="s">
        <v>372</v>
      </c>
      <c r="O15" s="71" t="e">
        <f>IF(O7&lt;&gt;0,0,VLOOKUP($C15,$Z$7:$AA$112,2,0))</f>
        <v>#N/A</v>
      </c>
      <c r="S15" s="66" t="s">
        <v>165</v>
      </c>
      <c r="T15" s="66" t="s">
        <v>167</v>
      </c>
      <c r="U15" s="66" t="s">
        <v>168</v>
      </c>
      <c r="V15" s="66" t="s">
        <v>169</v>
      </c>
      <c r="W15" s="66" t="s">
        <v>170</v>
      </c>
      <c r="Z15" s="66" t="s">
        <v>171</v>
      </c>
      <c r="AA15" s="66">
        <v>0</v>
      </c>
      <c r="AD15" t="s">
        <v>114</v>
      </c>
      <c r="AE15">
        <v>-0.60607466198419191</v>
      </c>
      <c r="AF15" t="str">
        <f>T105</f>
        <v>N/A</v>
      </c>
    </row>
    <row r="16" spans="1:79" x14ac:dyDescent="0.25">
      <c r="A16" s="70">
        <f>Functioning!A13</f>
        <v>0</v>
      </c>
      <c r="B16" t="str">
        <f>Functioning!B13</f>
        <v>Silla de ruedas 150 pies: Una vez sentado en silla de ruedas/scooter, capacidad para desplazarse al menos 150 pies en un pasillo o espacio similar.</v>
      </c>
      <c r="C16" t="str">
        <f>Functioning!C13</f>
        <v>Independiente</v>
      </c>
      <c r="H16" s="71"/>
      <c r="I16" s="70" t="str">
        <f t="shared" si="1"/>
        <v>Silla de ruedas 150 pies: Una vez sentado en silla de ruedas/scooter, capacidad para desplazarse al menos 150 pies en un pasies: Una vez sentado en silla de ruedas/scooter, capacidad para desplazarse al menos 150 pies en un pasillo o espacio similar.</v>
      </c>
      <c r="J16" t="s">
        <v>372</v>
      </c>
      <c r="K16" t="s">
        <v>155</v>
      </c>
      <c r="L16" t="s">
        <v>168</v>
      </c>
      <c r="M16" t="s">
        <v>372</v>
      </c>
      <c r="N16" t="s">
        <v>372</v>
      </c>
      <c r="O16" s="71" t="e">
        <f>IF(O7=0,0,VLOOKUP($C16,$Z$7:$AA$112,2,0))</f>
        <v>#N/A</v>
      </c>
      <c r="S16" s="66" t="s">
        <v>173</v>
      </c>
      <c r="T16" s="66" t="s">
        <v>174</v>
      </c>
      <c r="U16" s="66" t="s">
        <v>175</v>
      </c>
      <c r="V16" s="66" t="s">
        <v>176</v>
      </c>
      <c r="W16" s="66" t="s">
        <v>177</v>
      </c>
      <c r="Z16" s="66" t="s">
        <v>68</v>
      </c>
      <c r="AA16" s="66" t="s">
        <v>69</v>
      </c>
      <c r="AC16" s="65" t="s">
        <v>178</v>
      </c>
      <c r="AD16" t="s">
        <v>179</v>
      </c>
      <c r="AE16">
        <v>4.3016957945267421E-2</v>
      </c>
      <c r="AF16">
        <f>IF(C7="Yes",SUM(T106:T110),0)</f>
        <v>0</v>
      </c>
    </row>
    <row r="17" spans="1:42" x14ac:dyDescent="0.25">
      <c r="A17" s="70">
        <f>Functioning!A14</f>
        <v>0</v>
      </c>
      <c r="B17" t="str">
        <f>Functioning!B14</f>
        <v>Silla de ruedas 50 pies con dos giros: Una vez sentado en silla de ruedas/scooter, capacidad para desplazarse al menos 50 pies y realizar dos giros.</v>
      </c>
      <c r="C17" t="str">
        <f>Functioning!C14</f>
        <v>Independiente</v>
      </c>
      <c r="H17" s="71"/>
      <c r="I17" s="70" t="str">
        <f t="shared" si="1"/>
        <v>Silla de ruedas 50 pies con dos giros: Una vez sentado en silla de ruedas/scooter, capacidad para desplazarse al menos 50 pie con dos giros: Una vez sentado en silla de ruedas/scooter, capacidad para desplazarse al menos 50 pies y realizar dos giros.</v>
      </c>
      <c r="J17" t="s">
        <v>372</v>
      </c>
      <c r="K17" t="s">
        <v>161</v>
      </c>
      <c r="L17" t="s">
        <v>175</v>
      </c>
      <c r="M17" t="s">
        <v>372</v>
      </c>
      <c r="N17" t="s">
        <v>372</v>
      </c>
      <c r="O17" s="71" t="e">
        <f>IF(O7=0,0,VLOOKUP($C17,$Z$7:$AA$112,2,0))</f>
        <v>#N/A</v>
      </c>
      <c r="S17" s="66" t="s">
        <v>180</v>
      </c>
      <c r="T17" s="66" t="s">
        <v>181</v>
      </c>
      <c r="U17" s="66" t="s">
        <v>182</v>
      </c>
      <c r="V17" s="66" t="s">
        <v>183</v>
      </c>
      <c r="W17" s="66" t="s">
        <v>184</v>
      </c>
      <c r="Z17" s="66" t="s">
        <v>185</v>
      </c>
      <c r="AA17" s="66">
        <v>0</v>
      </c>
      <c r="AC17" s="65" t="s">
        <v>186</v>
      </c>
      <c r="AD17" t="s">
        <v>187</v>
      </c>
      <c r="AE17">
        <v>0.28802248484400872</v>
      </c>
      <c r="AF17">
        <f>IF(C7="Yes",0,SUM(T111:T112))</f>
        <v>0</v>
      </c>
    </row>
    <row r="18" spans="1:42" x14ac:dyDescent="0.25">
      <c r="A18" s="70" t="str">
        <f>Functioning!A15</f>
        <v>Transferencias</v>
      </c>
      <c r="B18" t="str">
        <f>Functioning!B15</f>
        <v>Rodar hacia izquierda y derecha: Capacidad para rodar desde la posición boca arriba hacia ambos lados y regresar a la posición boca arriba en la cama.</v>
      </c>
      <c r="C18" t="str">
        <f>Functioning!C15</f>
        <v>Independiente</v>
      </c>
      <c r="H18" s="71"/>
      <c r="I18" s="70" t="str">
        <f t="shared" si="1"/>
        <v>Rodar hacia izquierda y derecha: Capacidad para rodar desde la posición boca arriba hacia ambos lados y regresar a la posicióerecha: Capacidad para rodar desde la posición boca arriba hacia ambos lados y regresar a la posición boca arriba en la cama.</v>
      </c>
      <c r="J18" t="s">
        <v>372</v>
      </c>
      <c r="K18" t="s">
        <v>372</v>
      </c>
      <c r="L18" t="s">
        <v>372</v>
      </c>
      <c r="M18" t="s">
        <v>116</v>
      </c>
      <c r="N18" t="s">
        <v>372</v>
      </c>
      <c r="O18" s="71" t="e">
        <f t="shared" si="0"/>
        <v>#N/A</v>
      </c>
      <c r="S18" s="66" t="s">
        <v>188</v>
      </c>
      <c r="T18" s="66" t="s">
        <v>189</v>
      </c>
      <c r="U18" s="66" t="s">
        <v>190</v>
      </c>
      <c r="V18" s="66" t="s">
        <v>191</v>
      </c>
      <c r="W18" s="66" t="s">
        <v>192</v>
      </c>
      <c r="Z18" s="66" t="s">
        <v>32</v>
      </c>
      <c r="AA18" s="66">
        <v>1</v>
      </c>
      <c r="AC18" s="65" t="s">
        <v>193</v>
      </c>
      <c r="AD18" t="s">
        <v>194</v>
      </c>
      <c r="AE18">
        <v>0.2474604265753966</v>
      </c>
      <c r="AF18">
        <f>SUM(T113:T117)</f>
        <v>0</v>
      </c>
    </row>
    <row r="19" spans="1:42" ht="15.75" thickBot="1" x14ac:dyDescent="0.3">
      <c r="A19" s="70">
        <f>Functioning!A16</f>
        <v>0</v>
      </c>
      <c r="B19" t="str">
        <f>Functioning!B16</f>
        <v>Transferencia cama-silla: Capacidad para transferirse de forma segura entre la cama y una silla.</v>
      </c>
      <c r="C19" t="str">
        <f>Functioning!C16</f>
        <v>Independiente</v>
      </c>
      <c r="H19" s="71"/>
      <c r="I19" s="70" t="str">
        <f t="shared" si="1"/>
        <v>Transferencia cama-silla: Capacidad para transferirse de forma segura entre la cama y una silla.Transferencia cama-silla: Capacidad para transferirse de forma segura entre la cama y una silla.</v>
      </c>
      <c r="J19" t="s">
        <v>372</v>
      </c>
      <c r="K19" t="s">
        <v>372</v>
      </c>
      <c r="L19" t="s">
        <v>372</v>
      </c>
      <c r="M19" t="s">
        <v>123</v>
      </c>
      <c r="N19" t="s">
        <v>372</v>
      </c>
      <c r="O19" s="71" t="e">
        <f t="shared" si="0"/>
        <v>#N/A</v>
      </c>
      <c r="S19" s="66" t="s">
        <v>196</v>
      </c>
      <c r="T19" s="66" t="s">
        <v>197</v>
      </c>
      <c r="U19" s="66" t="s">
        <v>198</v>
      </c>
      <c r="V19" s="66" t="s">
        <v>199</v>
      </c>
      <c r="W19" s="66" t="s">
        <v>200</v>
      </c>
      <c r="Z19" s="66" t="s">
        <v>35</v>
      </c>
      <c r="AA19" s="66">
        <v>2</v>
      </c>
      <c r="AC19" s="65" t="s">
        <v>201</v>
      </c>
      <c r="AD19" s="64" t="s">
        <v>202</v>
      </c>
      <c r="AE19" s="64">
        <v>2.5945693145848617E-2</v>
      </c>
      <c r="AF19">
        <f>SUM(T120:T126)</f>
        <v>0</v>
      </c>
      <c r="AK19" s="9" t="s">
        <v>204</v>
      </c>
    </row>
    <row r="20" spans="1:42" x14ac:dyDescent="0.25">
      <c r="A20" s="70">
        <f>Functioning!A17</f>
        <v>0</v>
      </c>
      <c r="B20" t="str">
        <f>Functioning!B17</f>
        <v>Sentarse a ponerse de pie: Capacidad para ponerse de pie de forma segura desde una posición sentada en una silla o al borde de la cama.</v>
      </c>
      <c r="C20">
        <f>Functioning!C17</f>
        <v>0</v>
      </c>
      <c r="H20" s="71"/>
      <c r="I20" s="70" t="str">
        <f t="shared" si="1"/>
        <v>Sentarse a ponerse de pie: Capacidad para ponerse de pie de forma segura desde una posición sentada en una silla o al borde d ponerse de pie: Capacidad para ponerse de pie de forma segura desde una posición sentada en una silla o al borde de la cama.</v>
      </c>
      <c r="J20" t="s">
        <v>372</v>
      </c>
      <c r="K20" t="s">
        <v>372</v>
      </c>
      <c r="L20" t="s">
        <v>372</v>
      </c>
      <c r="M20" t="s">
        <v>131</v>
      </c>
      <c r="N20" t="s">
        <v>372</v>
      </c>
      <c r="O20" s="71">
        <f t="shared" si="0"/>
        <v>0</v>
      </c>
      <c r="S20" s="66" t="s">
        <v>205</v>
      </c>
      <c r="T20" s="66" t="s">
        <v>206</v>
      </c>
      <c r="U20" s="66" t="s">
        <v>207</v>
      </c>
      <c r="V20" s="66" t="s">
        <v>208</v>
      </c>
      <c r="W20" s="66" t="s">
        <v>209</v>
      </c>
      <c r="Z20" s="66" t="s">
        <v>38</v>
      </c>
      <c r="AA20" s="66">
        <v>3</v>
      </c>
      <c r="AF20">
        <f>SUMPRODUCT(AE14:AE19,AF14:AF19)</f>
        <v>5.3204988668215183</v>
      </c>
      <c r="AK20">
        <f>INDEX($AK$5:$CA$14,1,MATCH(1,$AK14:$CA14,0))</f>
        <v>1</v>
      </c>
    </row>
    <row r="21" spans="1:42" x14ac:dyDescent="0.25">
      <c r="A21" s="70" t="str">
        <f>Functioning!A18</f>
        <v>Baño e higiene</v>
      </c>
      <c r="B21" t="str">
        <f>Functioning!B18</f>
        <v>Bañarse/ducharse: Capacidad para bañarse en ducha o bañera, incluyendo lavar, enjuagar y secarse. No incluye transferencias dentro/fuera de la ducha o bañera.</v>
      </c>
      <c r="C21">
        <f>Functioning!C18</f>
        <v>0</v>
      </c>
      <c r="H21" s="71"/>
      <c r="I21" s="70" t="str">
        <f t="shared" si="1"/>
        <v>Bañarse/ducharse: Capacidad para bañarse en ducha o bañera, incluyendo lavar, enjuagar y secarse. No incluye transferencias dbañarse en ducha o bañera, incluyendo lavar, enjuagar y secarse. No incluye transferencias dentro/fuera de la ducha o bañera.</v>
      </c>
      <c r="J21" t="s">
        <v>113</v>
      </c>
      <c r="K21" t="s">
        <v>372</v>
      </c>
      <c r="L21" t="s">
        <v>372</v>
      </c>
      <c r="M21" t="s">
        <v>372</v>
      </c>
      <c r="N21" t="s">
        <v>372</v>
      </c>
      <c r="O21" s="71">
        <f t="shared" si="0"/>
        <v>0</v>
      </c>
      <c r="S21" s="66" t="s">
        <v>211</v>
      </c>
      <c r="T21" s="66" t="s">
        <v>212</v>
      </c>
      <c r="U21" s="66" t="s">
        <v>213</v>
      </c>
      <c r="V21" s="66" t="s">
        <v>214</v>
      </c>
      <c r="W21" s="66" t="s">
        <v>215</v>
      </c>
      <c r="Z21" s="66" t="s">
        <v>41</v>
      </c>
      <c r="AA21" s="66">
        <v>3</v>
      </c>
    </row>
    <row r="22" spans="1:42" ht="15.75" thickBot="1" x14ac:dyDescent="0.3">
      <c r="A22" s="70">
        <f>Functioning!A19</f>
        <v>0</v>
      </c>
      <c r="B22" t="str">
        <f>Functioning!B19</f>
        <v>Lavado de la parte superior del cuerpo: Capacidad para lavar, enjuagar y secar cara, manos, pecho y brazos sentado en silla o cama.</v>
      </c>
      <c r="C22">
        <f>Functioning!C19</f>
        <v>0</v>
      </c>
      <c r="H22" s="71"/>
      <c r="I22" s="70" t="str">
        <f t="shared" si="1"/>
        <v>Lavado de la parte superior del cuerpo: Capacidad para lavar, enjuagar y secar cara, manos, pecho y brazos sentado en silla o de la parte superior del cuerpo: Capacidad para lavar, enjuagar y secar cara, manos, pecho y brazos sentado en silla o cama.</v>
      </c>
      <c r="J22" t="s">
        <v>120</v>
      </c>
      <c r="K22" t="s">
        <v>372</v>
      </c>
      <c r="L22" t="s">
        <v>372</v>
      </c>
      <c r="M22" t="s">
        <v>372</v>
      </c>
      <c r="N22" t="s">
        <v>372</v>
      </c>
      <c r="O22" s="71">
        <f t="shared" si="0"/>
        <v>0</v>
      </c>
      <c r="S22" s="66" t="s">
        <v>195</v>
      </c>
      <c r="T22" s="66" t="s">
        <v>217</v>
      </c>
      <c r="U22" s="66" t="s">
        <v>218</v>
      </c>
      <c r="V22" s="66" t="s">
        <v>219</v>
      </c>
      <c r="W22" s="66" t="s">
        <v>220</v>
      </c>
      <c r="Z22" s="66" t="s">
        <v>221</v>
      </c>
      <c r="AA22" s="66">
        <v>3</v>
      </c>
      <c r="AD22" t="s">
        <v>99</v>
      </c>
    </row>
    <row r="23" spans="1:42" x14ac:dyDescent="0.25">
      <c r="A23" s="70">
        <f>Functioning!A20</f>
        <v>0</v>
      </c>
      <c r="B23" t="str">
        <f>Functioning!B20</f>
        <v xml:space="preserve">Higiene oral: Capacidad para usar elementos adecuados para limpiar los dientes. [Prótesis dentales (si aplica): capacidad para retirar y colocar prótesis y manejar el equipo para remojo y enjuague.]  </v>
      </c>
      <c r="C23">
        <f>Functioning!C20</f>
        <v>0</v>
      </c>
      <c r="H23" s="71"/>
      <c r="I23" s="70" t="str">
        <f t="shared" si="1"/>
        <v xml:space="preserve">Higiene oral: Capacidad para usar elementos adecuados para limpiar los dientes. [Prótesis dentales (si aplica): capacidad partes. [Prótesis dentales (si aplica): capacidad para retirar y colocar prótesis y manejar el equipo para remojo y enjuague.]  </v>
      </c>
      <c r="J23" t="s">
        <v>128</v>
      </c>
      <c r="K23" t="s">
        <v>372</v>
      </c>
      <c r="L23" t="s">
        <v>372</v>
      </c>
      <c r="M23" t="s">
        <v>138</v>
      </c>
      <c r="N23" t="s">
        <v>372</v>
      </c>
      <c r="O23" s="71">
        <f t="shared" si="0"/>
        <v>0</v>
      </c>
      <c r="S23" s="66" t="s">
        <v>222</v>
      </c>
      <c r="T23" s="66" t="s">
        <v>223</v>
      </c>
      <c r="U23" s="66" t="s">
        <v>224</v>
      </c>
      <c r="V23" s="66" t="s">
        <v>225</v>
      </c>
      <c r="W23" s="66" t="s">
        <v>226</v>
      </c>
      <c r="Z23" s="66" t="s">
        <v>68</v>
      </c>
      <c r="AA23" s="66" t="s">
        <v>69</v>
      </c>
      <c r="AD23" s="63"/>
      <c r="AE23" s="63" t="s">
        <v>118</v>
      </c>
      <c r="AK23" s="9" t="s">
        <v>227</v>
      </c>
      <c r="AL23" s="9" t="s">
        <v>228</v>
      </c>
      <c r="AM23" s="9" t="s">
        <v>229</v>
      </c>
      <c r="AN23" s="9" t="s">
        <v>230</v>
      </c>
      <c r="AO23" s="9" t="s">
        <v>231</v>
      </c>
      <c r="AP23" s="9" t="s">
        <v>232</v>
      </c>
    </row>
    <row r="24" spans="1:42" x14ac:dyDescent="0.25">
      <c r="A24" s="70">
        <f>Functioning!A21</f>
        <v>0</v>
      </c>
      <c r="B24" t="str">
        <f>Functioning!B21</f>
        <v>Higiene personal: Capacidad para manejar la higiene personal, incluyendo peinarse, afeitarse, maquillarse, cortar uñas, aplicar desodorante y lavar y secar cara y manos. NO incluye bañarse, lavado de la parte superior del cuerpo ni higiene oral.</v>
      </c>
      <c r="C24">
        <f>Functioning!C21</f>
        <v>0</v>
      </c>
      <c r="H24" s="71"/>
      <c r="I24" s="70" t="str">
        <f t="shared" si="1"/>
        <v>Higiene personal: Capacidad para manejar la higiene personal, incluyendo peinarse, afeitarse, maquillarse, cortar uñas, aplicaplicar desodorante y lavar y secar cara y manos. NO incluye bañarse, lavado de la parte superior del cuerpo ni higiene oral.</v>
      </c>
      <c r="J24" t="s">
        <v>135</v>
      </c>
      <c r="K24" t="s">
        <v>372</v>
      </c>
      <c r="L24" t="s">
        <v>372</v>
      </c>
      <c r="M24" t="s">
        <v>372</v>
      </c>
      <c r="N24" t="s">
        <v>372</v>
      </c>
      <c r="O24" s="71">
        <f t="shared" si="0"/>
        <v>0</v>
      </c>
      <c r="S24" s="66" t="s">
        <v>233</v>
      </c>
      <c r="T24" s="66" t="s">
        <v>234</v>
      </c>
      <c r="U24" s="66" t="s">
        <v>235</v>
      </c>
      <c r="V24" s="66" t="s">
        <v>236</v>
      </c>
      <c r="W24" s="66" t="s">
        <v>237</v>
      </c>
      <c r="Z24" s="66" t="s">
        <v>31</v>
      </c>
      <c r="AA24" s="66">
        <v>0</v>
      </c>
      <c r="AD24" t="s">
        <v>126</v>
      </c>
      <c r="AE24">
        <v>5.9291854742106445</v>
      </c>
      <c r="AF24">
        <v>1</v>
      </c>
      <c r="AJ24" s="9" t="s">
        <v>238</v>
      </c>
      <c r="AK24">
        <f>ROUND(AF10,0)</f>
        <v>6</v>
      </c>
      <c r="AL24">
        <f>ROUND(AF20,0)</f>
        <v>5</v>
      </c>
      <c r="AM24">
        <f>ROUND(AF35,0)</f>
        <v>6</v>
      </c>
      <c r="AN24">
        <f>ROUND(AF44,0)</f>
        <v>0</v>
      </c>
      <c r="AO24">
        <f>ROUND(AF57,0)</f>
        <v>0</v>
      </c>
      <c r="AP24">
        <f>SUM(AK24:AM24)</f>
        <v>17</v>
      </c>
    </row>
    <row r="25" spans="1:42" x14ac:dyDescent="0.25">
      <c r="A25" s="70">
        <f>Functioning!A22</f>
        <v>0</v>
      </c>
      <c r="B25" t="str">
        <f>Functioning!B22</f>
        <v>¿El participante presenta higiene inusualmente deficiente o descuidada? (Este elemento no debe preguntarse al participante y solo debe ser respondido por los evaluadores).</v>
      </c>
      <c r="C25">
        <f>Functioning!C22</f>
        <v>0</v>
      </c>
      <c r="H25" s="71"/>
      <c r="I25" s="70" t="str">
        <f t="shared" si="1"/>
        <v>¿El participante presenta higiene inusualmente deficiente o descuidada? (Este elemento no debe preguntarse al participante y  deficiente o descuidada? (Este elemento no debe preguntarse al participante y solo debe ser respondido por los evaluadores).</v>
      </c>
      <c r="J25" t="s">
        <v>372</v>
      </c>
      <c r="K25" t="s">
        <v>372</v>
      </c>
      <c r="L25" t="s">
        <v>372</v>
      </c>
      <c r="M25" t="s">
        <v>372</v>
      </c>
      <c r="N25" t="s">
        <v>117</v>
      </c>
      <c r="O25" s="71">
        <f t="shared" si="0"/>
        <v>0</v>
      </c>
      <c r="S25" s="66" t="s">
        <v>203</v>
      </c>
      <c r="T25" s="66" t="s">
        <v>239</v>
      </c>
      <c r="U25" s="66" t="s">
        <v>240</v>
      </c>
      <c r="V25" s="66" t="s">
        <v>241</v>
      </c>
      <c r="W25" s="66" t="s">
        <v>242</v>
      </c>
      <c r="Z25" s="66" t="s">
        <v>34</v>
      </c>
      <c r="AA25" s="66">
        <v>1</v>
      </c>
      <c r="AD25" t="s">
        <v>115</v>
      </c>
      <c r="AE25">
        <v>0.45364060157503872</v>
      </c>
      <c r="AF25" t="str">
        <f>U105</f>
        <v>N/A</v>
      </c>
    </row>
    <row r="26" spans="1:42" x14ac:dyDescent="0.25">
      <c r="A26" s="70" t="str">
        <f>Functioning!A23</f>
        <v>Vestirse</v>
      </c>
      <c r="B26" t="str">
        <f>Functioning!B23</f>
        <v>Vestirse parte superior: Capacidad para ponerse y quitarse camisa o pijama superior. Incluye abotonar, si aplica.</v>
      </c>
      <c r="C26">
        <f>Functioning!C23</f>
        <v>0</v>
      </c>
      <c r="H26" s="71"/>
      <c r="I26" s="70" t="str">
        <f t="shared" si="1"/>
        <v>Vestirse parte superior: Capacidad para ponerse y quitarse camisa o pijama superior. Incluye abotonar, si aplica.Vestirse parte superior: Capacidad para ponerse y quitarse camisa o pijama superior. Incluye abotonar, si aplica.</v>
      </c>
      <c r="J26" t="s">
        <v>142</v>
      </c>
      <c r="K26" t="s">
        <v>372</v>
      </c>
      <c r="L26" t="s">
        <v>372</v>
      </c>
      <c r="M26" t="s">
        <v>372</v>
      </c>
      <c r="N26" t="s">
        <v>372</v>
      </c>
      <c r="O26" s="71">
        <f t="shared" si="0"/>
        <v>0</v>
      </c>
      <c r="S26" s="66" t="s">
        <v>210</v>
      </c>
      <c r="T26" s="66" t="s">
        <v>243</v>
      </c>
      <c r="U26" s="66" t="s">
        <v>244</v>
      </c>
      <c r="V26" s="66" t="s">
        <v>245</v>
      </c>
      <c r="W26" s="66" t="s">
        <v>246</v>
      </c>
      <c r="Z26" s="66" t="s">
        <v>37</v>
      </c>
      <c r="AA26" s="66">
        <v>2</v>
      </c>
      <c r="AD26" t="s">
        <v>122</v>
      </c>
      <c r="AE26">
        <v>-0.20039416228563536</v>
      </c>
      <c r="AF26" t="str">
        <f>U106</f>
        <v>N/A</v>
      </c>
    </row>
    <row r="27" spans="1:42" x14ac:dyDescent="0.25">
      <c r="A27" s="70">
        <f>Functioning!A24</f>
        <v>0</v>
      </c>
      <c r="B27" t="str">
        <f>Functioning!B24</f>
        <v>Vestirse parte inferior: Capacidad para vestirse y desvestirse por debajo de la cintura, incluidos cierres. No incluye calzado.</v>
      </c>
      <c r="C27">
        <f>Functioning!C24</f>
        <v>0</v>
      </c>
      <c r="H27" s="71"/>
      <c r="I27" s="70" t="str">
        <f t="shared" si="1"/>
        <v>Vestirse parte inferior: Capacidad para vestirse y desvestirse por debajo de la cintura, incluidos cierres. No incluye calzadstirse parte inferior: Capacidad para vestirse y desvestirse por debajo de la cintura, incluidos cierres. No incluye calzado.</v>
      </c>
      <c r="J27" t="s">
        <v>148</v>
      </c>
      <c r="K27" t="s">
        <v>372</v>
      </c>
      <c r="L27" t="s">
        <v>372</v>
      </c>
      <c r="M27" t="s">
        <v>372</v>
      </c>
      <c r="N27" t="s">
        <v>372</v>
      </c>
      <c r="O27" s="71">
        <f t="shared" si="0"/>
        <v>0</v>
      </c>
      <c r="S27" s="66" t="s">
        <v>216</v>
      </c>
      <c r="T27" s="66" t="s">
        <v>247</v>
      </c>
      <c r="U27" s="66" t="s">
        <v>248</v>
      </c>
      <c r="V27" s="66" t="s">
        <v>249</v>
      </c>
      <c r="W27" s="66" t="s">
        <v>250</v>
      </c>
      <c r="Z27" s="66" t="s">
        <v>40</v>
      </c>
      <c r="AA27" s="66">
        <v>3</v>
      </c>
      <c r="AC27" s="65" t="s">
        <v>251</v>
      </c>
      <c r="AD27" t="s">
        <v>179</v>
      </c>
      <c r="AE27">
        <v>6.640983080624531E-2</v>
      </c>
      <c r="AF27">
        <f>IF(C7="Yes",SUM(U107:U112),0)</f>
        <v>0</v>
      </c>
    </row>
    <row r="28" spans="1:42" x14ac:dyDescent="0.25">
      <c r="A28" s="70">
        <f>Functioning!A25</f>
        <v>0</v>
      </c>
      <c r="B28" t="str">
        <f>Functioning!B25</f>
        <v>Ponerse/quitarse calzado: Capacidad para ponerse y quitarse calcetines y zapatos u otro calzado apropiado para la movilidad segura.</v>
      </c>
      <c r="C28">
        <f>Functioning!C25</f>
        <v>0</v>
      </c>
      <c r="H28" s="71"/>
      <c r="I28" s="70" t="str">
        <f t="shared" si="1"/>
        <v>Ponerse/quitarse calzado: Capacidad para ponerse y quitarse calcetines y zapatos u otro calzado apropiado para la movilidad se/quitarse calzado: Capacidad para ponerse y quitarse calcetines y zapatos u otro calzado apropiado para la movilidad segura.</v>
      </c>
      <c r="J28" t="s">
        <v>154</v>
      </c>
      <c r="K28" t="s">
        <v>372</v>
      </c>
      <c r="L28" t="s">
        <v>372</v>
      </c>
      <c r="M28" t="s">
        <v>372</v>
      </c>
      <c r="N28" t="s">
        <v>372</v>
      </c>
      <c r="O28" s="71">
        <f t="shared" si="0"/>
        <v>0</v>
      </c>
      <c r="S28" s="66" t="s">
        <v>252</v>
      </c>
      <c r="T28" s="66" t="s">
        <v>253</v>
      </c>
      <c r="U28" s="66" t="s">
        <v>254</v>
      </c>
      <c r="V28" s="66" t="s">
        <v>255</v>
      </c>
      <c r="W28" s="66" t="s">
        <v>256</v>
      </c>
      <c r="Z28" s="66" t="s">
        <v>68</v>
      </c>
      <c r="AA28" s="66" t="s">
        <v>69</v>
      </c>
      <c r="AC28" s="65" t="s">
        <v>257</v>
      </c>
      <c r="AD28" t="s">
        <v>258</v>
      </c>
      <c r="AE28">
        <v>4.4987676472222848E-2</v>
      </c>
      <c r="AF28">
        <f>IF(C7="Yes",0,SUM(U113:U114))</f>
        <v>0</v>
      </c>
    </row>
    <row r="29" spans="1:42" x14ac:dyDescent="0.25">
      <c r="A29" s="70" t="str">
        <f>Functioning!A26</f>
        <v>Uso del baño</v>
      </c>
      <c r="B29" t="str">
        <f>Functioning!B26</f>
        <v xml:space="preserve">Higiene en el baño: Capacidad para mantener higiene perineal/femenina, ajustar la ropa antes y después de usar inodoro, cómoda, chata u orinal. Si maneja ostomía, incluye limpieza del estoma pero no el manejo del equipo.  </v>
      </c>
      <c r="C29">
        <f>Functioning!C26</f>
        <v>0</v>
      </c>
      <c r="H29" s="71"/>
      <c r="I29" s="70" t="str">
        <f t="shared" si="1"/>
        <v xml:space="preserve">Higiene en el baño: Capacidad para mantener higiene perineal/femenina, ajustar la ropa antes y después de usar inodoro, cómodspués de usar inodoro, cómoda, chata u orinal. Si maneja ostomía, incluye limpieza del estoma pero no el manejo del equipo.  </v>
      </c>
      <c r="J29" t="s">
        <v>159</v>
      </c>
      <c r="K29" t="s">
        <v>372</v>
      </c>
      <c r="L29" t="s">
        <v>372</v>
      </c>
      <c r="M29" t="s">
        <v>372</v>
      </c>
      <c r="N29" t="s">
        <v>372</v>
      </c>
      <c r="O29" s="71">
        <f t="shared" si="0"/>
        <v>0</v>
      </c>
      <c r="S29" s="66" t="s">
        <v>259</v>
      </c>
      <c r="T29" s="66" t="s">
        <v>260</v>
      </c>
      <c r="U29" s="66" t="s">
        <v>261</v>
      </c>
      <c r="V29" s="66" t="s">
        <v>262</v>
      </c>
      <c r="W29" s="66" t="s">
        <v>263</v>
      </c>
      <c r="Z29" s="66" t="s">
        <v>6</v>
      </c>
      <c r="AA29" s="66">
        <v>0</v>
      </c>
      <c r="AC29" s="65" t="s">
        <v>264</v>
      </c>
      <c r="AD29" t="s">
        <v>265</v>
      </c>
      <c r="AE29">
        <v>0.14816060012644941</v>
      </c>
      <c r="AF29">
        <f>SUM(U115:U117)</f>
        <v>0</v>
      </c>
    </row>
    <row r="30" spans="1:42" x14ac:dyDescent="0.25">
      <c r="A30" s="70">
        <f>Functioning!A27</f>
        <v>0</v>
      </c>
      <c r="B30" t="str">
        <f>Functioning!B27</f>
        <v>Transferencia al inodoro: Capacidad para sentarse y levantarse del inodoro o cómoda de forma segura.</v>
      </c>
      <c r="C30">
        <f>Functioning!C27</f>
        <v>0</v>
      </c>
      <c r="H30" s="71"/>
      <c r="I30" s="70" t="str">
        <f t="shared" si="1"/>
        <v>Transferencia al inodoro: Capacidad para sentarse y levantarse del inodoro o cómoda de forma segura.Transferencia al inodoro: Capacidad para sentarse y levantarse del inodoro o cómoda de forma segura.</v>
      </c>
      <c r="J30" t="s">
        <v>165</v>
      </c>
      <c r="K30" t="s">
        <v>372</v>
      </c>
      <c r="L30" t="s">
        <v>372</v>
      </c>
      <c r="M30" t="s">
        <v>372</v>
      </c>
      <c r="N30" t="s">
        <v>372</v>
      </c>
      <c r="O30" s="71">
        <f t="shared" si="0"/>
        <v>0</v>
      </c>
      <c r="S30" s="66" t="s">
        <v>266</v>
      </c>
      <c r="T30" s="66" t="s">
        <v>267</v>
      </c>
      <c r="U30" s="66" t="s">
        <v>268</v>
      </c>
      <c r="V30" s="66" t="s">
        <v>269</v>
      </c>
      <c r="W30" s="66" t="s">
        <v>270</v>
      </c>
      <c r="Z30" s="66" t="s">
        <v>10</v>
      </c>
      <c r="AA30" s="66">
        <v>2</v>
      </c>
      <c r="AC30" t="s">
        <v>271</v>
      </c>
      <c r="AD30" t="s">
        <v>272</v>
      </c>
      <c r="AE30">
        <v>4.6130605480439346E-2</v>
      </c>
      <c r="AF30">
        <f>SUM(U118:U122)</f>
        <v>0</v>
      </c>
    </row>
    <row r="31" spans="1:42" x14ac:dyDescent="0.25">
      <c r="A31" s="70">
        <f>Functioning!A28</f>
        <v>0</v>
      </c>
      <c r="B31" t="str">
        <f>Functioning!B28</f>
        <v>Cuidado menstrual: Capacidad de uso de tampones, toallas sanitarias u otros productos; lavado de manos tras el cambio; cambio según sea necesario para evitar filtraciones; eliminación adecuada de los productos.</v>
      </c>
      <c r="C31">
        <f>Functioning!C28</f>
        <v>0</v>
      </c>
      <c r="H31" s="71"/>
      <c r="I31" s="70" t="str">
        <f t="shared" si="1"/>
        <v>Cuidado menstrual: Capacidad de uso de tampones, toallas sanitarias u otros productos; lavado de manos tras el cambio; cambio; lavado de manos tras el cambio; cambio según sea necesario para evitar filtraciones; eliminación adecuada de los productos.</v>
      </c>
      <c r="J31" t="s">
        <v>172</v>
      </c>
      <c r="K31" t="s">
        <v>372</v>
      </c>
      <c r="L31" t="s">
        <v>372</v>
      </c>
      <c r="M31" t="s">
        <v>372</v>
      </c>
      <c r="N31" t="s">
        <v>372</v>
      </c>
      <c r="O31" s="71">
        <f t="shared" si="0"/>
        <v>0</v>
      </c>
      <c r="S31" s="66"/>
      <c r="T31" s="66" t="s">
        <v>273</v>
      </c>
      <c r="U31" s="66" t="s">
        <v>274</v>
      </c>
      <c r="V31" s="66" t="s">
        <v>275</v>
      </c>
      <c r="W31" s="66" t="s">
        <v>276</v>
      </c>
      <c r="Z31" s="66" t="s">
        <v>13</v>
      </c>
      <c r="AA31" s="66">
        <v>3</v>
      </c>
      <c r="AC31" s="65" t="s">
        <v>277</v>
      </c>
      <c r="AD31" t="s">
        <v>278</v>
      </c>
      <c r="AE31">
        <v>1.1307508516975824E-2</v>
      </c>
      <c r="AF31">
        <f>SUM(U123:U129)</f>
        <v>0</v>
      </c>
    </row>
    <row r="32" spans="1:42" x14ac:dyDescent="0.25">
      <c r="A32" s="70">
        <f>Functioning!A29</f>
        <v>0</v>
      </c>
      <c r="B32" t="str">
        <f>Functioning!B29</f>
        <v>¿El participante requiere asistencia para manejar equipo relacionado con incontinencia urinaria (por ejemplo, orinal, chata, catéter permanente, cateterización intermitente, absorbentes/ropa interior)?</v>
      </c>
      <c r="C32">
        <f>Functioning!C29</f>
        <v>0</v>
      </c>
      <c r="H32" s="71"/>
      <c r="I32" s="70" t="str">
        <f t="shared" si="1"/>
        <v>¿El participante requiere asistencia para manejar equipo relacionado con incontinencia urinaria (por ejemplo, orinal, chata, ontinencia urinaria (por ejemplo, orinal, chata, catéter permanente, cateterización intermitente, absorbentes/ropa interior)?</v>
      </c>
      <c r="J32" t="s">
        <v>173</v>
      </c>
      <c r="K32" t="s">
        <v>372</v>
      </c>
      <c r="L32" t="s">
        <v>372</v>
      </c>
      <c r="M32" t="s">
        <v>372</v>
      </c>
      <c r="N32" t="s">
        <v>372</v>
      </c>
      <c r="O32" s="71">
        <f>IF(C32=0,0,VLOOKUP($C32,$Z$37:$AA$40,2,0))</f>
        <v>0</v>
      </c>
      <c r="S32" s="66"/>
      <c r="T32" s="66"/>
      <c r="U32" s="66" t="s">
        <v>279</v>
      </c>
      <c r="V32" s="66" t="s">
        <v>280</v>
      </c>
      <c r="W32" s="66" t="s">
        <v>281</v>
      </c>
      <c r="Z32" s="66" t="s">
        <v>68</v>
      </c>
      <c r="AA32" s="66" t="s">
        <v>69</v>
      </c>
      <c r="AC32" s="65" t="s">
        <v>282</v>
      </c>
      <c r="AD32" t="s">
        <v>202</v>
      </c>
      <c r="AE32">
        <v>9.9318688112415621E-2</v>
      </c>
      <c r="AF32">
        <f>SUM(U130:U136)</f>
        <v>0</v>
      </c>
    </row>
    <row r="33" spans="1:32" x14ac:dyDescent="0.25">
      <c r="A33" s="70">
        <f>Functioning!A30</f>
        <v>0</v>
      </c>
      <c r="B33" t="str">
        <f>Functioning!B30</f>
        <v>¿Se utiliza actualmente un programa vesical (por ejemplo, horario programado para ir al baño o micción guiada) para manejar la continencia urinaria del participante?</v>
      </c>
      <c r="C33">
        <f>Functioning!C30</f>
        <v>0</v>
      </c>
      <c r="H33" s="71"/>
      <c r="I33" s="70" t="str">
        <f t="shared" si="1"/>
        <v>¿Se utiliza actualmente un programa vesical (por ejemplo, horario programado para ir al baño o micción guiada) para manejar lcal (por ejemplo, horario programado para ir al baño o micción guiada) para manejar la continencia urinaria del participante?</v>
      </c>
      <c r="J33" t="s">
        <v>180</v>
      </c>
      <c r="K33" t="s">
        <v>372</v>
      </c>
      <c r="L33" t="s">
        <v>372</v>
      </c>
      <c r="M33" t="s">
        <v>372</v>
      </c>
      <c r="N33" t="s">
        <v>372</v>
      </c>
      <c r="O33" s="71">
        <f t="shared" ref="O33:O35" si="2">IF(C33=0,0,VLOOKUP($C33,$Z$37:$AA$40,2,0))</f>
        <v>0</v>
      </c>
      <c r="S33" s="66"/>
      <c r="T33" s="66"/>
      <c r="U33" s="66" t="s">
        <v>283</v>
      </c>
      <c r="V33" s="66" t="s">
        <v>284</v>
      </c>
      <c r="W33" s="66" t="s">
        <v>285</v>
      </c>
      <c r="Z33" s="66" t="s">
        <v>11</v>
      </c>
      <c r="AA33" s="66">
        <v>0</v>
      </c>
      <c r="AC33" s="65" t="s">
        <v>286</v>
      </c>
      <c r="AD33" t="s">
        <v>287</v>
      </c>
      <c r="AE33">
        <v>-3.4560163873832346E-3</v>
      </c>
      <c r="AF33">
        <f>SUM(U137:U139)</f>
        <v>0</v>
      </c>
    </row>
    <row r="34" spans="1:32" ht="15.75" thickBot="1" x14ac:dyDescent="0.3">
      <c r="A34" s="70">
        <f>Functioning!A31</f>
        <v>0</v>
      </c>
      <c r="B34" t="str">
        <f>Functioning!B31</f>
        <v>¿El participante requiere asistencia para manejar equipo relacionado con incontinencia fecal (por ejemplo, ostomía, absorbentes/ropa interior)?</v>
      </c>
      <c r="C34">
        <f>Functioning!C31</f>
        <v>0</v>
      </c>
      <c r="H34" s="71"/>
      <c r="I34" s="70" t="str">
        <f t="shared" si="1"/>
        <v>¿El participante requiere asistencia para manejar equipo relacionado con incontinencia fecal (por ejemplo, ostomía, absorbentequiere asistencia para manejar equipo relacionado con incontinencia fecal (por ejemplo, ostomía, absorbentes/ropa interior)?</v>
      </c>
      <c r="J34" t="s">
        <v>188</v>
      </c>
      <c r="K34" t="s">
        <v>372</v>
      </c>
      <c r="L34" t="s">
        <v>372</v>
      </c>
      <c r="M34" t="s">
        <v>372</v>
      </c>
      <c r="N34" t="s">
        <v>372</v>
      </c>
      <c r="O34" s="71">
        <f t="shared" si="2"/>
        <v>0</v>
      </c>
      <c r="S34" s="66"/>
      <c r="T34" s="66"/>
      <c r="U34" s="66" t="s">
        <v>288</v>
      </c>
      <c r="V34" s="66" t="s">
        <v>289</v>
      </c>
      <c r="W34" s="66" t="s">
        <v>290</v>
      </c>
      <c r="Z34" s="66" t="s">
        <v>291</v>
      </c>
      <c r="AA34" s="66">
        <v>1</v>
      </c>
      <c r="AC34" s="65" t="s">
        <v>292</v>
      </c>
      <c r="AD34" s="64" t="s">
        <v>293</v>
      </c>
      <c r="AE34" s="64">
        <v>-0.28217239824102669</v>
      </c>
      <c r="AF34">
        <f>SUM(U140:U146)</f>
        <v>0</v>
      </c>
    </row>
    <row r="35" spans="1:32" x14ac:dyDescent="0.25">
      <c r="A35" s="70">
        <f>Functioning!A32</f>
        <v>0</v>
      </c>
      <c r="B35" t="str">
        <f>Functioning!B32</f>
        <v>¿Se utiliza actualmente un programa intestinal para manejar la continencia fecal del participante (por ejemplo, micción guiada, horario programado para ir al baño, administración regular de supositorios)?</v>
      </c>
      <c r="C35">
        <f>Functioning!C32</f>
        <v>0</v>
      </c>
      <c r="H35" s="71"/>
      <c r="I35" s="70" t="str">
        <f t="shared" si="1"/>
        <v>¿Se utiliza actualmente un programa intestinal para manejar la continencia fecal del participante (por ejemplo, micción guiadl del participante (por ejemplo, micción guiada, horario programado para ir al baño, administración regular de supositorios)?</v>
      </c>
      <c r="J35" t="s">
        <v>196</v>
      </c>
      <c r="K35" t="s">
        <v>372</v>
      </c>
      <c r="L35" t="s">
        <v>372</v>
      </c>
      <c r="M35" t="s">
        <v>372</v>
      </c>
      <c r="N35" t="s">
        <v>372</v>
      </c>
      <c r="O35" s="71">
        <f t="shared" si="2"/>
        <v>0</v>
      </c>
      <c r="S35" s="66"/>
      <c r="T35" s="66"/>
      <c r="U35" s="66" t="s">
        <v>294</v>
      </c>
      <c r="V35" s="66" t="s">
        <v>295</v>
      </c>
      <c r="W35" s="66" t="s">
        <v>296</v>
      </c>
      <c r="Z35" s="66" t="s">
        <v>7</v>
      </c>
      <c r="AA35" s="66">
        <v>2</v>
      </c>
      <c r="AF35">
        <f>SUMPRODUCT(AE24:AE34,AF24:AF34)</f>
        <v>5.9291854742106445</v>
      </c>
    </row>
    <row r="36" spans="1:32" x14ac:dyDescent="0.25">
      <c r="A36" s="70" t="str">
        <f>Functioning!A33</f>
        <v>Alimentación</v>
      </c>
      <c r="B36" t="str">
        <f>Functioning!B33</f>
        <v>Alimentación: Capacidad para utilizar utensilios adecuados para llevar la comida a la boca y tragar una vez que la comida se presenta en mesa/bandeja. Incluye consistencia de alimentos modificada.</v>
      </c>
      <c r="C36">
        <f>Functioning!C33</f>
        <v>0</v>
      </c>
      <c r="H36" s="71"/>
      <c r="I36" s="70" t="str">
        <f t="shared" si="1"/>
        <v>Alimentación: Capacidad para utilizar utensilios adecuados para llevar la comida a la boca y tragar una vez que la comida se la comida a la boca y tragar una vez que la comida se presenta en mesa/bandeja. Incluye consistencia de alimentos modificada.</v>
      </c>
      <c r="J36" t="s">
        <v>205</v>
      </c>
      <c r="K36" t="s">
        <v>372</v>
      </c>
      <c r="L36" t="s">
        <v>372</v>
      </c>
      <c r="M36" t="s">
        <v>372</v>
      </c>
      <c r="N36" t="s">
        <v>372</v>
      </c>
      <c r="O36" s="71">
        <f t="shared" ref="O36:O67" si="3">VLOOKUP($C36,$Z$7:$AA$112,2,0)</f>
        <v>0</v>
      </c>
      <c r="S36" s="66"/>
      <c r="T36" s="66"/>
      <c r="U36" s="66" t="s">
        <v>297</v>
      </c>
      <c r="V36" s="66" t="s">
        <v>298</v>
      </c>
      <c r="W36" s="66" t="s">
        <v>299</v>
      </c>
      <c r="Z36" s="66" t="s">
        <v>68</v>
      </c>
      <c r="AA36" s="66" t="s">
        <v>69</v>
      </c>
    </row>
    <row r="37" spans="1:32" ht="15.75" thickBot="1" x14ac:dyDescent="0.3">
      <c r="A37" s="70">
        <f>Functioning!A34</f>
        <v>0</v>
      </c>
      <c r="B37" t="str">
        <f>Functioning!B34</f>
        <v>Cortar alimentos: Capacidad para usar utensilios adecuados para cortar la comida una vez presentada en mesa/bandeja.</v>
      </c>
      <c r="C37">
        <f>Functioning!C34</f>
        <v>0</v>
      </c>
      <c r="H37" s="71"/>
      <c r="I37" s="70" t="str">
        <f t="shared" si="1"/>
        <v>Cortar alimentos: Capacidad para usar utensilios adecuados para cortar la comida una vez presentada en mesa/bandeja.Cortar alimentos: Capacidad para usar utensilios adecuados para cortar la comida una vez presentada en mesa/bandeja.</v>
      </c>
      <c r="J37" t="s">
        <v>211</v>
      </c>
      <c r="K37" t="s">
        <v>372</v>
      </c>
      <c r="L37" t="s">
        <v>372</v>
      </c>
      <c r="M37" t="s">
        <v>372</v>
      </c>
      <c r="N37" t="s">
        <v>372</v>
      </c>
      <c r="O37" s="71">
        <f t="shared" si="3"/>
        <v>0</v>
      </c>
      <c r="S37" s="66"/>
      <c r="T37" s="66"/>
      <c r="U37" s="66" t="s">
        <v>300</v>
      </c>
      <c r="V37" s="66" t="s">
        <v>301</v>
      </c>
      <c r="W37" s="66" t="s">
        <v>302</v>
      </c>
      <c r="Z37" s="66" t="s">
        <v>11</v>
      </c>
      <c r="AA37" s="66">
        <v>0</v>
      </c>
      <c r="AD37" t="s">
        <v>105</v>
      </c>
    </row>
    <row r="38" spans="1:32" x14ac:dyDescent="0.25">
      <c r="A38" s="70">
        <f>Functioning!A35</f>
        <v>0</v>
      </c>
      <c r="B38" t="str">
        <f>Functioning!B35</f>
        <v>Alimentación por sonda: Capacidad para manejar todo el equipo/suministros relacionados con la obtención de nutrición.</v>
      </c>
      <c r="C38">
        <f>Functioning!C35</f>
        <v>0</v>
      </c>
      <c r="H38" s="71"/>
      <c r="I38" s="70" t="str">
        <f t="shared" si="1"/>
        <v>Alimentación por sonda: Capacidad para manejar todo el equipo/suministros relacionados con la obtención de nutrición.Alimentación por sonda: Capacidad para manejar todo el equipo/suministros relacionados con la obtención de nutrición.</v>
      </c>
      <c r="J38" t="s">
        <v>372</v>
      </c>
      <c r="K38" t="s">
        <v>372</v>
      </c>
      <c r="L38" t="s">
        <v>372</v>
      </c>
      <c r="M38" t="s">
        <v>145</v>
      </c>
      <c r="N38" t="s">
        <v>372</v>
      </c>
      <c r="O38" s="71">
        <f t="shared" si="3"/>
        <v>0</v>
      </c>
      <c r="S38" s="66"/>
      <c r="T38" s="66"/>
      <c r="U38" s="66" t="s">
        <v>303</v>
      </c>
      <c r="V38" s="66" t="s">
        <v>304</v>
      </c>
      <c r="W38" s="66" t="s">
        <v>305</v>
      </c>
      <c r="Z38" s="66" t="s">
        <v>6</v>
      </c>
      <c r="AA38" s="66">
        <v>1</v>
      </c>
      <c r="AD38" s="63"/>
      <c r="AE38" s="63" t="s">
        <v>118</v>
      </c>
    </row>
    <row r="39" spans="1:32" x14ac:dyDescent="0.25">
      <c r="A39" s="70">
        <f>Functioning!A36</f>
        <v>0</v>
      </c>
      <c r="B39" t="str">
        <f>Functioning!B36</f>
        <v>¿El participante necesita una dieta modificada debido a riesgo de atragantamiento o aspiración?</v>
      </c>
      <c r="C39">
        <f>Functioning!C36</f>
        <v>0</v>
      </c>
      <c r="H39" s="71"/>
      <c r="I39" s="70" t="str">
        <f t="shared" si="1"/>
        <v>¿El participante necesita una dieta modificada debido a riesgo de atragantamiento o aspiración?¿El participante necesita una dieta modificada debido a riesgo de atragantamiento o aspiración?</v>
      </c>
      <c r="J39" t="s">
        <v>372</v>
      </c>
      <c r="K39" t="s">
        <v>372</v>
      </c>
      <c r="L39" t="s">
        <v>372</v>
      </c>
      <c r="M39" t="s">
        <v>151</v>
      </c>
      <c r="N39" t="s">
        <v>372</v>
      </c>
      <c r="O39" s="71">
        <f t="shared" si="3"/>
        <v>0</v>
      </c>
      <c r="S39" s="66"/>
      <c r="T39" s="66"/>
      <c r="U39" s="66" t="s">
        <v>306</v>
      </c>
      <c r="V39" s="66" t="s">
        <v>307</v>
      </c>
      <c r="W39" s="66" t="s">
        <v>308</v>
      </c>
      <c r="Z39" s="66" t="s">
        <v>309</v>
      </c>
      <c r="AA39" s="66">
        <v>1</v>
      </c>
      <c r="AD39" t="s">
        <v>126</v>
      </c>
      <c r="AE39">
        <v>0.33161000661678863</v>
      </c>
      <c r="AF39">
        <v>1</v>
      </c>
    </row>
    <row r="40" spans="1:32" x14ac:dyDescent="0.25">
      <c r="A40" s="70">
        <f>Functioning!A37</f>
        <v>0</v>
      </c>
      <c r="B40" t="str">
        <f>Functioning!B37</f>
        <v>¿El participante presenta condiciones/diagnósticos, conductas o síntomas que puedan causar atragantamiento o aspiración?</v>
      </c>
      <c r="C40">
        <f>Functioning!C37</f>
        <v>0</v>
      </c>
      <c r="H40" s="71"/>
      <c r="I40" s="70" t="str">
        <f t="shared" si="1"/>
        <v>¿El participante presenta condiciones/diagnósticos, conductas o síntomas que puedan causar atragantamiento o aspiración?¿El participante presenta condiciones/diagnósticos, conductas o síntomas que puedan causar atragantamiento o aspiración?</v>
      </c>
      <c r="J40" t="s">
        <v>372</v>
      </c>
      <c r="K40" t="s">
        <v>372</v>
      </c>
      <c r="L40" t="s">
        <v>372</v>
      </c>
      <c r="M40" t="s">
        <v>157</v>
      </c>
      <c r="N40" t="s">
        <v>372</v>
      </c>
      <c r="O40" s="71">
        <f t="shared" si="3"/>
        <v>0</v>
      </c>
      <c r="S40" s="66"/>
      <c r="T40" s="66"/>
      <c r="U40" s="66" t="s">
        <v>310</v>
      </c>
      <c r="V40" s="66" t="s">
        <v>311</v>
      </c>
      <c r="W40" s="66" t="s">
        <v>312</v>
      </c>
      <c r="Z40" s="66" t="s">
        <v>14</v>
      </c>
      <c r="AA40" s="66">
        <v>0</v>
      </c>
      <c r="AC40" t="s">
        <v>145</v>
      </c>
      <c r="AD40" t="s">
        <v>313</v>
      </c>
      <c r="AE40">
        <v>1.7375406598599956</v>
      </c>
      <c r="AF40">
        <f>V109</f>
        <v>0</v>
      </c>
    </row>
    <row r="41" spans="1:32" x14ac:dyDescent="0.25">
      <c r="A41" s="70" t="str">
        <f>Functioning!A38</f>
        <v>Actividades Instrumentales de la Vida Diaria (AIVD)</v>
      </c>
      <c r="B41">
        <f>Functioning!B38</f>
        <v>0</v>
      </c>
      <c r="C41">
        <f>Functioning!C38</f>
        <v>0</v>
      </c>
      <c r="H41" s="71"/>
      <c r="I41" s="70" t="str">
        <f t="shared" si="1"/>
        <v>00</v>
      </c>
      <c r="J41" t="s">
        <v>372</v>
      </c>
      <c r="K41" t="s">
        <v>372</v>
      </c>
      <c r="L41" t="s">
        <v>372</v>
      </c>
      <c r="M41" t="s">
        <v>372</v>
      </c>
      <c r="N41" t="s">
        <v>372</v>
      </c>
      <c r="O41" s="71">
        <f t="shared" si="3"/>
        <v>0</v>
      </c>
      <c r="S41" s="66"/>
      <c r="T41" s="66"/>
      <c r="U41" s="66" t="s">
        <v>314</v>
      </c>
      <c r="V41" s="66" t="s">
        <v>315</v>
      </c>
      <c r="W41" s="66" t="s">
        <v>316</v>
      </c>
      <c r="Z41" s="66" t="s">
        <v>68</v>
      </c>
      <c r="AA41" s="66" t="s">
        <v>69</v>
      </c>
      <c r="AC41" s="65" t="s">
        <v>317</v>
      </c>
      <c r="AD41" t="s">
        <v>318</v>
      </c>
      <c r="AE41">
        <v>0.43429511725798292</v>
      </c>
      <c r="AF41">
        <f>SUM(V112:V133)</f>
        <v>0</v>
      </c>
    </row>
    <row r="42" spans="1:32" x14ac:dyDescent="0.25">
      <c r="A42" s="70" t="str">
        <f>Functioning!A39</f>
        <v>Preparación de comidas</v>
      </c>
      <c r="B42" t="str">
        <f>Functioning!B39</f>
        <v>Preparar una comida fría ligera: Capacidad para planificar y preparar todos los aspectos de una comida fría ligera, como un tazón de cereal, un sándwich y una bebida fría.</v>
      </c>
      <c r="C42">
        <f>Functioning!C39</f>
        <v>0</v>
      </c>
      <c r="H42" s="71"/>
      <c r="I42" s="70" t="str">
        <f t="shared" si="1"/>
        <v>Preparar una comida fría ligera: Capacidad para planificar y preparar todos los aspectos de una comida fría ligera, como un ta planificar y preparar todos los aspectos de una comida fría ligera, como un tazón de cereal, un sándwich y una bebida fría.</v>
      </c>
      <c r="J42" t="s">
        <v>195</v>
      </c>
      <c r="K42" t="s">
        <v>372</v>
      </c>
      <c r="L42" t="s">
        <v>182</v>
      </c>
      <c r="M42" t="s">
        <v>372</v>
      </c>
      <c r="N42" t="s">
        <v>372</v>
      </c>
      <c r="O42" s="71">
        <f t="shared" si="3"/>
        <v>0</v>
      </c>
      <c r="S42" s="66"/>
      <c r="T42" s="66"/>
      <c r="U42" s="66" t="s">
        <v>319</v>
      </c>
      <c r="V42" s="66" t="s">
        <v>320</v>
      </c>
      <c r="W42" s="66" t="s">
        <v>321</v>
      </c>
      <c r="Z42" s="66" t="s">
        <v>30</v>
      </c>
      <c r="AA42" s="66">
        <v>0</v>
      </c>
      <c r="AC42" s="65" t="s">
        <v>322</v>
      </c>
      <c r="AD42" t="s">
        <v>323</v>
      </c>
      <c r="AE42">
        <v>0.11320872653635115</v>
      </c>
      <c r="AF42">
        <f>SUM(V134:V138)</f>
        <v>0</v>
      </c>
    </row>
    <row r="43" spans="1:32" ht="15.75" thickBot="1" x14ac:dyDescent="0.3">
      <c r="A43" s="70">
        <f>Functioning!A40</f>
        <v>0</v>
      </c>
      <c r="B43" t="str">
        <f>Functioning!B40</f>
        <v>Preparar una comida caliente ligera: Capacidad para planificar y preparar todos los aspectos de una comida caliente ligera, como calentar una sopa o recalentar una comida preparada.</v>
      </c>
      <c r="C43">
        <f>Functioning!C40</f>
        <v>0</v>
      </c>
      <c r="H43" s="71"/>
      <c r="I43" s="70" t="str">
        <f t="shared" si="1"/>
        <v>Preparar una comida caliente ligera: Capacidad para planificar y preparar todos los aspectos de una comida caliente ligera, cificar y preparar todos los aspectos de una comida caliente ligera, como calentar una sopa o recalentar una comida preparada.</v>
      </c>
      <c r="J43" t="s">
        <v>222</v>
      </c>
      <c r="K43" t="s">
        <v>372</v>
      </c>
      <c r="L43" t="s">
        <v>190</v>
      </c>
      <c r="M43" t="s">
        <v>372</v>
      </c>
      <c r="N43" t="s">
        <v>372</v>
      </c>
      <c r="O43" s="71">
        <f t="shared" si="3"/>
        <v>0</v>
      </c>
      <c r="S43" s="66"/>
      <c r="T43" s="66"/>
      <c r="U43" s="66" t="s">
        <v>324</v>
      </c>
      <c r="V43" s="66" t="s">
        <v>325</v>
      </c>
      <c r="W43" s="66" t="s">
        <v>326</v>
      </c>
      <c r="Z43" s="66" t="s">
        <v>33</v>
      </c>
      <c r="AA43" s="66">
        <v>1</v>
      </c>
      <c r="AC43" s="65" t="s">
        <v>327</v>
      </c>
      <c r="AD43" s="64" t="s">
        <v>328</v>
      </c>
      <c r="AE43" s="64">
        <v>0.45502645861341234</v>
      </c>
      <c r="AF43">
        <f>SUM(V139:V148)</f>
        <v>0</v>
      </c>
    </row>
    <row r="44" spans="1:32" x14ac:dyDescent="0.25">
      <c r="A44" s="70" t="str">
        <f>Functioning!A41</f>
        <v>Limpieza y lavandería</v>
      </c>
      <c r="B44" t="str">
        <f>Functioning!B41</f>
        <v>Tareas domésticas ligeras diarias: Capacidad para completar tareas domésticas ligeras para mantener un entorno seguro en el hogar, de modo que el participante no esté en riesgo de daño. Ejemplos: limpiar superficies o lavar platos. EXCLUYE lavar ropa.</v>
      </c>
      <c r="C44">
        <f>Functioning!C41</f>
        <v>0</v>
      </c>
      <c r="H44" s="71"/>
      <c r="I44" s="70" t="str">
        <f t="shared" si="1"/>
        <v>Tareas domésticas ligeras diarias: Capacidad para completar tareas domésticas ligeras para mantener un entorno seguro en el hgar, de modo que el participante no esté en riesgo de daño. Ejemplos: limpiar superficies o lavar platos. EXCLUYE lavar ropa.</v>
      </c>
      <c r="J44" t="s">
        <v>233</v>
      </c>
      <c r="K44" t="s">
        <v>372</v>
      </c>
      <c r="L44" t="s">
        <v>372</v>
      </c>
      <c r="M44" t="s">
        <v>372</v>
      </c>
      <c r="N44" t="s">
        <v>372</v>
      </c>
      <c r="O44" s="71">
        <f t="shared" si="3"/>
        <v>0</v>
      </c>
      <c r="S44" s="66"/>
      <c r="T44" s="66"/>
      <c r="U44" s="66" t="s">
        <v>329</v>
      </c>
      <c r="V44" s="66" t="s">
        <v>330</v>
      </c>
      <c r="W44" s="66" t="s">
        <v>331</v>
      </c>
      <c r="Z44" s="66" t="s">
        <v>332</v>
      </c>
      <c r="AA44" s="66">
        <v>1</v>
      </c>
      <c r="AF44">
        <f>SUMPRODUCT(AE39:AE43,AF39:AF43)</f>
        <v>0.33161000661678863</v>
      </c>
    </row>
    <row r="45" spans="1:32" x14ac:dyDescent="0.25">
      <c r="A45" s="70">
        <f>Functioning!A42</f>
        <v>0</v>
      </c>
      <c r="B45" t="str">
        <f>Functioning!B42</f>
        <v>Tareas domésticas periódicas más pesadas: Capacidad para completar tareas domésticas más exigentes para mantener un entorno seguro de modo que el participante no esté en riesgo de daño. Ejemplos: aspirar y limpiar el baño. EXCLUYE lavar ropa.</v>
      </c>
      <c r="C45">
        <f>Functioning!C42</f>
        <v>0</v>
      </c>
      <c r="H45" s="71"/>
      <c r="I45" s="70" t="str">
        <f t="shared" si="1"/>
        <v>Tareas domésticas periódicas más pesadas: Capacidad para completar tareas domésticas más exigentes para mantener un entorno sntorno seguro de modo que el participante no esté en riesgo de daño. Ejemplos: aspirar y limpiar el baño. EXCLUYE lavar ropa.</v>
      </c>
      <c r="J45" t="s">
        <v>203</v>
      </c>
      <c r="K45" t="s">
        <v>372</v>
      </c>
      <c r="L45" t="s">
        <v>372</v>
      </c>
      <c r="M45" t="s">
        <v>372</v>
      </c>
      <c r="N45" t="s">
        <v>372</v>
      </c>
      <c r="O45" s="71">
        <f t="shared" si="3"/>
        <v>0</v>
      </c>
      <c r="S45" s="66"/>
      <c r="T45" s="66"/>
      <c r="U45" s="66" t="s">
        <v>333</v>
      </c>
      <c r="V45" s="66" t="s">
        <v>334</v>
      </c>
      <c r="W45" s="66" t="s">
        <v>335</v>
      </c>
      <c r="Z45" s="66" t="s">
        <v>36</v>
      </c>
      <c r="AA45" s="66">
        <v>2</v>
      </c>
    </row>
    <row r="46" spans="1:32" ht="15.75" thickBot="1" x14ac:dyDescent="0.3">
      <c r="A46" s="70">
        <f>Functioning!A43</f>
        <v>0</v>
      </c>
      <c r="B46" t="str">
        <f>Functioning!B43</f>
        <v>Lavandería: Capacidad para lavar, secar y doblar ropa, incluyendo desplazarse hacia y desde el área de lavado y transportar la cesta.</v>
      </c>
      <c r="C46">
        <f>Functioning!C43</f>
        <v>0</v>
      </c>
      <c r="H46" s="71"/>
      <c r="I46" s="70" t="str">
        <f t="shared" si="1"/>
        <v>Lavandería: Capacidad para lavar, secar y doblar ropa, incluyendo desplazarse hacia y desde el área de lavado y transportar lía: Capacidad para lavar, secar y doblar ropa, incluyendo desplazarse hacia y desde el área de lavado y transportar la cesta.</v>
      </c>
      <c r="J46" t="s">
        <v>210</v>
      </c>
      <c r="K46" t="s">
        <v>372</v>
      </c>
      <c r="L46" t="s">
        <v>372</v>
      </c>
      <c r="M46" t="s">
        <v>372</v>
      </c>
      <c r="N46" t="s">
        <v>372</v>
      </c>
      <c r="O46" s="71">
        <f t="shared" si="3"/>
        <v>0</v>
      </c>
      <c r="S46" s="66"/>
      <c r="T46" s="66"/>
      <c r="U46" s="66" t="s">
        <v>336</v>
      </c>
      <c r="V46" s="66" t="s">
        <v>337</v>
      </c>
      <c r="W46" s="66" t="s">
        <v>338</v>
      </c>
      <c r="Z46" s="66" t="s">
        <v>39</v>
      </c>
      <c r="AA46" s="66">
        <v>3</v>
      </c>
      <c r="AD46" t="s">
        <v>106</v>
      </c>
    </row>
    <row r="47" spans="1:32" x14ac:dyDescent="0.25">
      <c r="A47" s="70" t="str">
        <f>Functioning!A44</f>
        <v>Teléfono y tecnología</v>
      </c>
      <c r="B47" t="str">
        <f>Functioning!B44</f>
        <v xml:space="preserve">Teléfono - responder llamadas: Capacidad para responder llamadas de la manera habitual del participante y mantener la llamada durante 1 minuto o más. No incluye llegar hasta el teléfono. </v>
      </c>
      <c r="C47">
        <f>Functioning!C44</f>
        <v>0</v>
      </c>
      <c r="H47" s="71"/>
      <c r="I47" s="70" t="str">
        <f t="shared" si="1"/>
        <v xml:space="preserve">Teléfono - responder llamadas: Capacidad para responder llamadas de la manera habitual del participante y mantener la llamadaas de la manera habitual del participante y mantener la llamada durante 1 minuto o más. No incluye llegar hasta el teléfono. </v>
      </c>
      <c r="J47" t="s">
        <v>216</v>
      </c>
      <c r="K47" t="s">
        <v>372</v>
      </c>
      <c r="L47" t="s">
        <v>372</v>
      </c>
      <c r="M47" t="s">
        <v>372</v>
      </c>
      <c r="N47" t="s">
        <v>372</v>
      </c>
      <c r="O47" s="71">
        <f t="shared" si="3"/>
        <v>0</v>
      </c>
      <c r="S47" s="66"/>
      <c r="T47" s="66"/>
      <c r="U47" s="66" t="s">
        <v>339</v>
      </c>
      <c r="V47" s="66" t="s">
        <v>340</v>
      </c>
      <c r="W47" s="66" t="s">
        <v>341</v>
      </c>
      <c r="Z47" s="66" t="s">
        <v>42</v>
      </c>
      <c r="AA47" s="66">
        <v>3</v>
      </c>
      <c r="AD47" s="63"/>
      <c r="AE47" s="63" t="s">
        <v>118</v>
      </c>
    </row>
    <row r="48" spans="1:32" x14ac:dyDescent="0.25">
      <c r="A48" s="70">
        <f>Functioning!A45</f>
        <v>0</v>
      </c>
      <c r="B48" t="str">
        <f>Functioning!B45</f>
        <v>Teléfono - realizar llamadas: Capacidad para realizar llamadas de la manera habitual del participante y mantener la llamada durante 1 minuto o más. No incluye llegar hasta el teléfono.</v>
      </c>
      <c r="C48">
        <f>Functioning!C45</f>
        <v>0</v>
      </c>
      <c r="H48" s="71"/>
      <c r="I48" s="70" t="str">
        <f t="shared" si="1"/>
        <v>Teléfono - realizar llamadas: Capacidad para realizar llamadas de la manera habitual del participante y mantener la llamada ddas de la manera habitual del participante y mantener la llamada durante 1 minuto o más. No incluye llegar hasta el teléfono.</v>
      </c>
      <c r="J48" t="s">
        <v>252</v>
      </c>
      <c r="K48" t="s">
        <v>372</v>
      </c>
      <c r="L48" t="s">
        <v>372</v>
      </c>
      <c r="M48" t="s">
        <v>372</v>
      </c>
      <c r="N48" t="s">
        <v>372</v>
      </c>
      <c r="O48" s="71">
        <f t="shared" si="3"/>
        <v>0</v>
      </c>
      <c r="S48" s="66"/>
      <c r="T48" s="66"/>
      <c r="U48" s="66" t="s">
        <v>342</v>
      </c>
      <c r="V48" s="66" t="s">
        <v>343</v>
      </c>
      <c r="W48" s="66" t="s">
        <v>344</v>
      </c>
      <c r="Z48" s="66" t="s">
        <v>25</v>
      </c>
      <c r="AA48" s="66">
        <v>3</v>
      </c>
      <c r="AD48" t="s">
        <v>126</v>
      </c>
      <c r="AE48" s="100">
        <v>0</v>
      </c>
      <c r="AF48">
        <v>1</v>
      </c>
    </row>
    <row r="49" spans="1:32" x14ac:dyDescent="0.25">
      <c r="A49" s="70">
        <f>Functioning!A46</f>
        <v>0</v>
      </c>
      <c r="B49" t="str">
        <f>Functioning!B46</f>
        <v>Mensajería de texto: Capacidad para desbloquear un teléfono móvil, abrir, leer, crear y responder mensajes de texto.</v>
      </c>
      <c r="C49">
        <f>Functioning!C46</f>
        <v>0</v>
      </c>
      <c r="H49" s="71"/>
      <c r="I49" s="70" t="str">
        <f t="shared" si="1"/>
        <v>Mensajería de texto: Capacidad para desbloquear un teléfono móvil, abrir, leer, crear y responder mensajes de texto.Mensajería de texto: Capacidad para desbloquear un teléfono móvil, abrir, leer, crear y responder mensajes de texto.</v>
      </c>
      <c r="J49" t="s">
        <v>259</v>
      </c>
      <c r="K49" t="s">
        <v>372</v>
      </c>
      <c r="L49" t="s">
        <v>372</v>
      </c>
      <c r="M49" t="s">
        <v>372</v>
      </c>
      <c r="N49" t="s">
        <v>372</v>
      </c>
      <c r="O49" s="71">
        <f t="shared" si="3"/>
        <v>0</v>
      </c>
      <c r="S49" s="66"/>
      <c r="T49" s="66"/>
      <c r="U49" s="66"/>
      <c r="V49" s="66" t="s">
        <v>345</v>
      </c>
      <c r="W49" s="66" t="s">
        <v>346</v>
      </c>
      <c r="Z49" s="66" t="s">
        <v>68</v>
      </c>
      <c r="AA49" s="66" t="s">
        <v>69</v>
      </c>
      <c r="AC49" t="s">
        <v>117</v>
      </c>
      <c r="AD49" t="s">
        <v>381</v>
      </c>
      <c r="AE49">
        <v>0.34113720968722833</v>
      </c>
      <c r="AF49">
        <f>SUM(W107,W112,W110,W115)</f>
        <v>0</v>
      </c>
    </row>
    <row r="50" spans="1:32" x14ac:dyDescent="0.25">
      <c r="A50" s="70">
        <f>Functioning!A47</f>
        <v>0</v>
      </c>
      <c r="B50" t="str">
        <f>Functioning!B47</f>
        <v>Gestión y uso de tecnología: Capacidad para usar y gestionar tecnología, incluidos computadores y tabletas. Incluye acceso a Internet.</v>
      </c>
      <c r="C50">
        <f>Functioning!C47</f>
        <v>0</v>
      </c>
      <c r="H50" s="71"/>
      <c r="I50" s="70" t="str">
        <f t="shared" si="1"/>
        <v>Gestión y uso de tecnología: Capacidad para usar y gestionar tecnología, incluidos computadores y tabletas. Incluye acceso a  uso de tecnología: Capacidad para usar y gestionar tecnología, incluidos computadores y tabletas. Incluye acceso a Internet.</v>
      </c>
      <c r="J50" t="s">
        <v>266</v>
      </c>
      <c r="K50" t="s">
        <v>372</v>
      </c>
      <c r="L50" t="s">
        <v>372</v>
      </c>
      <c r="M50" t="s">
        <v>372</v>
      </c>
      <c r="N50" t="s">
        <v>372</v>
      </c>
      <c r="O50" s="71">
        <f t="shared" si="3"/>
        <v>0</v>
      </c>
      <c r="S50" s="66"/>
      <c r="T50" s="66"/>
      <c r="U50" s="66"/>
      <c r="V50" s="66" t="s">
        <v>347</v>
      </c>
      <c r="W50" s="66" t="s">
        <v>348</v>
      </c>
      <c r="Z50" s="66" t="s">
        <v>31</v>
      </c>
      <c r="AA50" s="66">
        <v>0</v>
      </c>
      <c r="AC50">
        <v>4</v>
      </c>
      <c r="AD50" t="s">
        <v>382</v>
      </c>
      <c r="AE50">
        <v>9.192318139341614E-2</v>
      </c>
      <c r="AF50">
        <f>SUM(W105:W133)-SUM(W107,W110,W112,W115)-W105-W106</f>
        <v>0</v>
      </c>
    </row>
    <row r="51" spans="1:32" x14ac:dyDescent="0.25">
      <c r="A51" s="70" t="str">
        <f>Functioning!A48</f>
        <v>Compras y finanzas</v>
      </c>
      <c r="B51" t="str">
        <f>Functioning!B48</f>
        <v>Compras ligeras: Una vez en la tienda, puede localizar y seleccionar hasta cinco artículos necesarios, llevarlos a caja y completar la compra.</v>
      </c>
      <c r="C51">
        <f>Functioning!C48</f>
        <v>0</v>
      </c>
      <c r="H51" s="71"/>
      <c r="I51" s="70" t="str">
        <f t="shared" si="1"/>
        <v>Compras ligeras: Una vez en la tienda, puede localizar y seleccionar hasta cinco artículos necesarios, llevarlos a caja y comUna vez en la tienda, puede localizar y seleccionar hasta cinco artículos necesarios, llevarlos a caja y completar la compra.</v>
      </c>
      <c r="J51" t="s">
        <v>372</v>
      </c>
      <c r="K51" t="s">
        <v>167</v>
      </c>
      <c r="L51" t="s">
        <v>198</v>
      </c>
      <c r="M51" t="s">
        <v>372</v>
      </c>
      <c r="N51" t="s">
        <v>372</v>
      </c>
      <c r="O51" s="71">
        <f t="shared" si="3"/>
        <v>0</v>
      </c>
      <c r="S51" s="66"/>
      <c r="T51" s="66"/>
      <c r="U51" s="66"/>
      <c r="V51" s="66"/>
      <c r="W51" s="66" t="s">
        <v>349</v>
      </c>
      <c r="Z51" s="66" t="s">
        <v>34</v>
      </c>
      <c r="AA51" s="66">
        <v>1</v>
      </c>
      <c r="AC51">
        <v>13</v>
      </c>
      <c r="AD51" t="s">
        <v>383</v>
      </c>
      <c r="AE51" s="100">
        <v>0</v>
      </c>
      <c r="AF51">
        <f>SUM(W135:W151)</f>
        <v>0</v>
      </c>
    </row>
    <row r="52" spans="1:32" x14ac:dyDescent="0.25">
      <c r="A52" s="70">
        <f>Functioning!A49</f>
        <v>0</v>
      </c>
      <c r="B52" t="str">
        <f>Functioning!B49</f>
        <v>Gestión financiera básica: Capacidad para realizar transacciones financieras como contar monedas, verificar el cambio en una compra, emitir un cheque y/o usar tarjeta débito o crédito.</v>
      </c>
      <c r="C52">
        <f>Functioning!C49</f>
        <v>0</v>
      </c>
      <c r="H52" s="71"/>
      <c r="I52" s="70" t="str">
        <f t="shared" si="1"/>
        <v>Gestión financiera básica: Capacidad para realizar transacciones financieras como contar monedas, verificar el cambio en una iones financieras como contar monedas, verificar el cambio en una compra, emitir un cheque y/o usar tarjeta débito o crédito.</v>
      </c>
      <c r="J52" t="s">
        <v>372</v>
      </c>
      <c r="K52" t="s">
        <v>174</v>
      </c>
      <c r="L52" t="s">
        <v>372</v>
      </c>
      <c r="M52" t="s">
        <v>372</v>
      </c>
      <c r="N52" t="s">
        <v>372</v>
      </c>
      <c r="O52" s="71">
        <f t="shared" si="3"/>
        <v>0</v>
      </c>
      <c r="S52" s="66"/>
      <c r="T52" s="66"/>
      <c r="U52" s="66"/>
      <c r="V52" s="66"/>
      <c r="W52" s="66" t="s">
        <v>350</v>
      </c>
      <c r="Z52" s="66" t="s">
        <v>37</v>
      </c>
      <c r="AA52" s="66">
        <v>2</v>
      </c>
      <c r="AC52">
        <v>15</v>
      </c>
    </row>
    <row r="53" spans="1:32" x14ac:dyDescent="0.25">
      <c r="A53" s="70" t="str">
        <f>Functioning!A50</f>
        <v>Transporte</v>
      </c>
      <c r="B53" t="str">
        <f>Functioning!B50</f>
        <v>El participante utiliza lo siguiente para transporte (seleccione todo lo que corresponda):</v>
      </c>
      <c r="C53">
        <f>Functioning!C50</f>
        <v>0</v>
      </c>
      <c r="H53" s="71"/>
      <c r="I53" s="70" t="str">
        <f t="shared" si="1"/>
        <v>El participante utiliza lo siguiente para transporte (seleccione todo lo que corresponda):El participante utiliza lo siguiente para transporte (seleccione todo lo que corresponda):</v>
      </c>
      <c r="J53" t="s">
        <v>372</v>
      </c>
      <c r="K53" t="s">
        <v>372</v>
      </c>
      <c r="L53" t="s">
        <v>372</v>
      </c>
      <c r="M53" t="s">
        <v>372</v>
      </c>
      <c r="N53" t="s">
        <v>372</v>
      </c>
      <c r="O53" s="71">
        <f t="shared" si="3"/>
        <v>0</v>
      </c>
      <c r="S53" s="66"/>
      <c r="T53" s="66"/>
      <c r="U53" s="66"/>
      <c r="V53" s="66"/>
      <c r="W53" s="66" t="s">
        <v>351</v>
      </c>
      <c r="Z53" s="66" t="s">
        <v>40</v>
      </c>
      <c r="AA53" s="66">
        <v>3</v>
      </c>
      <c r="AC53" s="65" t="s">
        <v>352</v>
      </c>
    </row>
    <row r="54" spans="1:32" x14ac:dyDescent="0.25">
      <c r="A54" s="70">
        <f>Functioning!A51</f>
        <v>0</v>
      </c>
      <c r="B54" t="str">
        <f>Functioning!B51</f>
        <v>Conduce por sí mismo</v>
      </c>
      <c r="C54" t="str">
        <f>Functioning!C51</f>
        <v>Sí</v>
      </c>
      <c r="H54" s="71"/>
      <c r="I54" s="70" t="str">
        <f t="shared" si="1"/>
        <v>Conduce por sí mismoConduce por sí mismo</v>
      </c>
      <c r="J54" t="s">
        <v>372</v>
      </c>
      <c r="K54" t="s">
        <v>372</v>
      </c>
      <c r="L54" t="s">
        <v>372</v>
      </c>
      <c r="M54" t="s">
        <v>372</v>
      </c>
      <c r="N54" t="s">
        <v>372</v>
      </c>
      <c r="O54" s="71" t="e">
        <f>IF(C57="Yes",0,VLOOKUP($C54,$Z$7:$AA$112,2,0))</f>
        <v>#N/A</v>
      </c>
      <c r="Z54" s="66" t="s">
        <v>353</v>
      </c>
      <c r="AA54" s="66">
        <v>3</v>
      </c>
      <c r="AC54" s="65" t="s">
        <v>354</v>
      </c>
    </row>
    <row r="55" spans="1:32" x14ac:dyDescent="0.25">
      <c r="A55" s="70">
        <f>Functioning!A52</f>
        <v>0</v>
      </c>
      <c r="B55" t="str">
        <f>Functioning!B52</f>
        <v>Transporte público</v>
      </c>
      <c r="C55" t="str">
        <f>Functioning!C52</f>
        <v>Sí</v>
      </c>
      <c r="H55" s="71"/>
      <c r="I55" s="70" t="str">
        <f t="shared" si="1"/>
        <v>Transporte públicoTransporte público</v>
      </c>
      <c r="J55" t="s">
        <v>372</v>
      </c>
      <c r="K55" t="s">
        <v>372</v>
      </c>
      <c r="L55" t="s">
        <v>372</v>
      </c>
      <c r="M55" t="s">
        <v>372</v>
      </c>
      <c r="N55" t="s">
        <v>372</v>
      </c>
      <c r="O55" s="71" t="e">
        <f>IF(C57="Yes",0,VLOOKUP($C55,$Z$7:$AA$112,2,0))</f>
        <v>#N/A</v>
      </c>
      <c r="S55" s="81" t="s">
        <v>355</v>
      </c>
      <c r="T55" s="82"/>
      <c r="U55" s="82"/>
      <c r="V55" s="82"/>
      <c r="W55" s="83"/>
      <c r="Z55" s="66" t="s">
        <v>68</v>
      </c>
      <c r="AA55" s="66" t="s">
        <v>69</v>
      </c>
      <c r="AC55" s="65" t="s">
        <v>356</v>
      </c>
    </row>
    <row r="56" spans="1:32" ht="15.75" thickBot="1" x14ac:dyDescent="0.3">
      <c r="A56" s="70">
        <f>Functioning!A53</f>
        <v>0</v>
      </c>
      <c r="B56" t="str">
        <f>Functioning!B53</f>
        <v>Transporte proporcionado por otros</v>
      </c>
      <c r="C56" t="str">
        <f>Functioning!C53</f>
        <v>Sí</v>
      </c>
      <c r="H56" s="71"/>
      <c r="I56" s="70" t="str">
        <f t="shared" si="1"/>
        <v>Transporte proporcionado por otrosTransporte proporcionado por otros</v>
      </c>
      <c r="J56" t="s">
        <v>372</v>
      </c>
      <c r="K56" t="s">
        <v>372</v>
      </c>
      <c r="L56" t="s">
        <v>372</v>
      </c>
      <c r="M56" t="s">
        <v>372</v>
      </c>
      <c r="N56" t="s">
        <v>372</v>
      </c>
      <c r="O56" s="71" t="e">
        <f>IF(C57="Yes",0,VLOOKUP($C56,$Z$7:$AA$112,2,0))</f>
        <v>#N/A</v>
      </c>
      <c r="S56" s="66">
        <f>MATCH(S7,J$7:J$201,0)</f>
        <v>15</v>
      </c>
      <c r="T56" s="66">
        <f>MATCH(T7,K$7:K$201,0)</f>
        <v>1</v>
      </c>
      <c r="U56" s="66">
        <f>MATCH(U7,L$7:L$201,0)</f>
        <v>1</v>
      </c>
      <c r="V56" s="66">
        <f>MATCH(V7,M$7:M$201,0)</f>
        <v>12</v>
      </c>
      <c r="W56" s="66">
        <f>MATCH(W7,N$7:N$201,0)</f>
        <v>19</v>
      </c>
      <c r="Z56" s="66" t="s">
        <v>357</v>
      </c>
      <c r="AA56" s="66">
        <v>0</v>
      </c>
      <c r="AC56" s="65" t="s">
        <v>358</v>
      </c>
      <c r="AD56" s="64"/>
      <c r="AE56" s="64"/>
    </row>
    <row r="57" spans="1:32" x14ac:dyDescent="0.25">
      <c r="A57" s="70">
        <f>Functioning!A54</f>
        <v>0</v>
      </c>
      <c r="B57" t="str">
        <f>Functioning!B54</f>
        <v>Ninguno</v>
      </c>
      <c r="C57" t="str">
        <f>Functioning!C54</f>
        <v>No</v>
      </c>
      <c r="H57" s="71"/>
      <c r="I57" s="70" t="str">
        <f t="shared" si="1"/>
        <v>NingunoNinguno</v>
      </c>
      <c r="J57" t="s">
        <v>372</v>
      </c>
      <c r="K57" t="s">
        <v>372</v>
      </c>
      <c r="L57" t="s">
        <v>372</v>
      </c>
      <c r="M57" t="s">
        <v>372</v>
      </c>
      <c r="N57" t="s">
        <v>372</v>
      </c>
      <c r="O57" s="71">
        <f t="shared" si="3"/>
        <v>0</v>
      </c>
      <c r="S57" s="66">
        <f t="shared" ref="S57:S79" si="4">MATCH(S8,J$7:J$201,0)</f>
        <v>16</v>
      </c>
      <c r="T57" s="66">
        <f t="shared" ref="T57:W72" si="5">MATCH(T8,K$7:K$201,0)</f>
        <v>5</v>
      </c>
      <c r="U57" s="66">
        <f t="shared" si="5"/>
        <v>2</v>
      </c>
      <c r="V57" s="66">
        <f t="shared" si="5"/>
        <v>13</v>
      </c>
      <c r="W57" s="66">
        <f>MATCH(W8,N$7:N$201,0)</f>
        <v>122</v>
      </c>
      <c r="Z57" s="66" t="s">
        <v>44</v>
      </c>
      <c r="AA57" s="66">
        <v>1</v>
      </c>
      <c r="AF57">
        <f>SUMPRODUCT(AE48:AE56,AF48:AF56)</f>
        <v>0</v>
      </c>
    </row>
    <row r="58" spans="1:32" x14ac:dyDescent="0.25">
      <c r="A58" s="70">
        <f>Functioning!A55</f>
        <v>0</v>
      </c>
      <c r="B58" t="str">
        <f>Functioning!B55</f>
        <v>Conducir: Capacidad para acceder y manejar el vehículo personal del participante (automóvil o furgoneta).</v>
      </c>
      <c r="C58" t="str">
        <f>Functioning!C55</f>
        <v>Sí</v>
      </c>
      <c r="H58" s="71"/>
      <c r="I58" s="70" t="str">
        <f t="shared" si="1"/>
        <v>Conducir: Capacidad para acceder y manejar el vehículo personal del participante (automóvil o furgoneta).Conducir: Capacidad para acceder y manejar el vehículo personal del participante (automóvil o furgoneta).</v>
      </c>
      <c r="J58" t="s">
        <v>372</v>
      </c>
      <c r="K58" t="s">
        <v>181</v>
      </c>
      <c r="L58" t="s">
        <v>372</v>
      </c>
      <c r="M58" t="s">
        <v>372</v>
      </c>
      <c r="N58" t="s">
        <v>372</v>
      </c>
      <c r="O58" s="71" t="e">
        <f>IF(C54="No",0,VLOOKUP($C58,$Z$7:$AA$112,2,0))</f>
        <v>#N/A</v>
      </c>
      <c r="S58" s="66">
        <f t="shared" si="4"/>
        <v>17</v>
      </c>
      <c r="T58" s="66">
        <f t="shared" si="5"/>
        <v>6</v>
      </c>
      <c r="U58" s="66">
        <f t="shared" si="5"/>
        <v>3</v>
      </c>
      <c r="V58" s="66">
        <f t="shared" si="5"/>
        <v>14</v>
      </c>
      <c r="W58" s="66">
        <f t="shared" si="5"/>
        <v>119</v>
      </c>
      <c r="Z58" s="66" t="s">
        <v>46</v>
      </c>
      <c r="AA58" s="66">
        <v>1</v>
      </c>
    </row>
    <row r="59" spans="1:32" x14ac:dyDescent="0.25">
      <c r="A59" s="70">
        <f>Functioning!A56</f>
        <v>0</v>
      </c>
      <c r="B59" t="str">
        <f>Functioning!B56</f>
        <v>Transporte público: Incluye desplazarse por el sistema de transporte público y pagar tarifas. Incluye autobuses y tren ligero.</v>
      </c>
      <c r="C59">
        <f>Functioning!C56</f>
        <v>0</v>
      </c>
      <c r="H59" s="71"/>
      <c r="I59" s="70" t="str">
        <f t="shared" si="1"/>
        <v>Transporte público: Incluye desplazarse por el sistema de transporte público y pagar tarifas. Incluye autobuses y tren ligeroransporte público: Incluye desplazarse por el sistema de transporte público y pagar tarifas. Incluye autobuses y tren ligero.</v>
      </c>
      <c r="J59" t="s">
        <v>372</v>
      </c>
      <c r="K59" t="s">
        <v>189</v>
      </c>
      <c r="L59" t="s">
        <v>372</v>
      </c>
      <c r="M59" t="s">
        <v>372</v>
      </c>
      <c r="N59" t="s">
        <v>372</v>
      </c>
      <c r="O59" s="71">
        <f>IF(C55="No",0,VLOOKUP($C59,$Z$7:$AA$112,2,0))</f>
        <v>0</v>
      </c>
      <c r="S59" s="66">
        <f t="shared" si="4"/>
        <v>18</v>
      </c>
      <c r="T59" s="66">
        <f t="shared" si="5"/>
        <v>7</v>
      </c>
      <c r="U59" s="66">
        <f t="shared" si="5"/>
        <v>4</v>
      </c>
      <c r="V59" s="66">
        <f t="shared" si="5"/>
        <v>17</v>
      </c>
      <c r="W59" s="66">
        <f t="shared" si="5"/>
        <v>132</v>
      </c>
      <c r="Z59" s="66" t="s">
        <v>50</v>
      </c>
      <c r="AA59" s="66">
        <v>1</v>
      </c>
    </row>
    <row r="60" spans="1:32" x14ac:dyDescent="0.25">
      <c r="A60" s="70">
        <f>Functioning!A57</f>
        <v>0</v>
      </c>
      <c r="B60" t="str">
        <f>Functioning!B57</f>
        <v>Organiza transporte proporcionado por otros: Capacidad para reconocer cuándo se necesita transporte, coordinar y programar con otras personas y desplazarse hacia y desde el vehículo. Incluye paratránsito, taxis programados, servicios de transporte compartido como Uber o Lyft y transporte proporcionado por familiares u otras personas.</v>
      </c>
      <c r="C60">
        <f>Functioning!C57</f>
        <v>0</v>
      </c>
      <c r="H60" s="71"/>
      <c r="I60" s="70" t="str">
        <f t="shared" si="1"/>
        <v>Organiza transporte proporcionado por otros: Capacidad para reconocer cuándo se necesita transporte, coordinar y programar co programados, servicios de transporte compartido como Uber o Lyft y transporte proporcionado por familiares u otras personas.</v>
      </c>
      <c r="J60" t="s">
        <v>372</v>
      </c>
      <c r="K60" t="s">
        <v>197</v>
      </c>
      <c r="L60" t="s">
        <v>372</v>
      </c>
      <c r="M60" t="s">
        <v>372</v>
      </c>
      <c r="N60" t="s">
        <v>372</v>
      </c>
      <c r="O60" s="71">
        <f>IF(C56="No",0,VLOOKUP($C60,$Z$7:$AA$112,2,0))</f>
        <v>0</v>
      </c>
      <c r="S60" s="66">
        <f t="shared" si="4"/>
        <v>20</v>
      </c>
      <c r="T60" s="66">
        <f t="shared" si="5"/>
        <v>8</v>
      </c>
      <c r="U60" s="66">
        <f t="shared" si="5"/>
        <v>5</v>
      </c>
      <c r="V60" s="66">
        <f t="shared" si="5"/>
        <v>32</v>
      </c>
      <c r="W60" s="66">
        <f t="shared" si="5"/>
        <v>125</v>
      </c>
      <c r="Z60" s="66" t="s">
        <v>53</v>
      </c>
      <c r="AA60" s="66">
        <v>1</v>
      </c>
    </row>
    <row r="61" spans="1:32" x14ac:dyDescent="0.25">
      <c r="A61" s="70" t="str">
        <f>Functioning!A58</f>
        <v>Manejo de medicamentos</v>
      </c>
      <c r="B61" t="str">
        <f>Functioning!B58</f>
        <v>Indique los tipos de medicamentos que el participante toma actualmente (seleccione todo lo que corresponda)</v>
      </c>
      <c r="C61">
        <f>Functioning!C58</f>
        <v>0</v>
      </c>
      <c r="H61" s="71"/>
      <c r="I61" s="70" t="str">
        <f t="shared" si="1"/>
        <v>Indique los tipos de medicamentos que el participante toma actualmente (seleccione todo lo que corresponda)Indique los tipos de medicamentos que el participante toma actualmente (seleccione todo lo que corresponda)</v>
      </c>
      <c r="J61" t="s">
        <v>372</v>
      </c>
      <c r="K61" t="s">
        <v>372</v>
      </c>
      <c r="L61" t="s">
        <v>372</v>
      </c>
      <c r="M61" t="s">
        <v>372</v>
      </c>
      <c r="N61" t="s">
        <v>372</v>
      </c>
      <c r="O61" s="71">
        <f t="shared" si="3"/>
        <v>0</v>
      </c>
      <c r="S61" s="66">
        <f t="shared" si="4"/>
        <v>21</v>
      </c>
      <c r="T61" s="66">
        <f t="shared" si="5"/>
        <v>9</v>
      </c>
      <c r="U61" s="66">
        <f t="shared" si="5"/>
        <v>6</v>
      </c>
      <c r="V61" s="66">
        <f t="shared" si="5"/>
        <v>33</v>
      </c>
      <c r="W61" s="66">
        <f t="shared" si="5"/>
        <v>118</v>
      </c>
      <c r="Z61" s="66" t="s">
        <v>68</v>
      </c>
      <c r="AA61" s="66" t="s">
        <v>69</v>
      </c>
    </row>
    <row r="62" spans="1:32" x14ac:dyDescent="0.25">
      <c r="A62" s="70">
        <f>Functioning!A59</f>
        <v>0</v>
      </c>
      <c r="B62" t="str">
        <f>Functioning!B59</f>
        <v>Medicamentos orales</v>
      </c>
      <c r="C62" t="str">
        <f>Functioning!C59</f>
        <v>Sí</v>
      </c>
      <c r="H62" s="71"/>
      <c r="I62" s="70" t="str">
        <f t="shared" si="1"/>
        <v>Medicamentos oralesMedicamentos orales</v>
      </c>
      <c r="J62" t="s">
        <v>372</v>
      </c>
      <c r="K62" t="s">
        <v>372</v>
      </c>
      <c r="L62" t="s">
        <v>372</v>
      </c>
      <c r="M62" t="s">
        <v>372</v>
      </c>
      <c r="N62" t="s">
        <v>372</v>
      </c>
      <c r="O62" s="71" t="e">
        <f>IF(C67="Yes",0,VLOOKUP($C62,$Z$7:$AA$112,2,0))</f>
        <v>#N/A</v>
      </c>
      <c r="S62" s="66">
        <f t="shared" si="4"/>
        <v>22</v>
      </c>
      <c r="T62" s="66">
        <f t="shared" si="5"/>
        <v>10</v>
      </c>
      <c r="U62" s="66">
        <f t="shared" si="5"/>
        <v>8</v>
      </c>
      <c r="V62" s="66">
        <f t="shared" si="5"/>
        <v>34</v>
      </c>
      <c r="W62" s="66">
        <f t="shared" si="5"/>
        <v>141</v>
      </c>
      <c r="Z62" s="66" t="s">
        <v>309</v>
      </c>
      <c r="AA62" s="66">
        <v>0</v>
      </c>
    </row>
    <row r="63" spans="1:32" x14ac:dyDescent="0.25">
      <c r="A63" s="70">
        <f>Functioning!A60</f>
        <v>0</v>
      </c>
      <c r="B63" t="str">
        <f>Functioning!B60</f>
        <v>Medicamentos inhalados/en aerosol</v>
      </c>
      <c r="C63" t="str">
        <f>Functioning!C60</f>
        <v>Sí</v>
      </c>
      <c r="H63" s="71"/>
      <c r="I63" s="70" t="str">
        <f t="shared" si="1"/>
        <v>Medicamentos inhalados/en aerosolMedicamentos inhalados/en aerosol</v>
      </c>
      <c r="J63" t="s">
        <v>372</v>
      </c>
      <c r="K63" t="s">
        <v>372</v>
      </c>
      <c r="L63" t="s">
        <v>372</v>
      </c>
      <c r="M63" t="s">
        <v>372</v>
      </c>
      <c r="N63" t="s">
        <v>372</v>
      </c>
      <c r="O63" s="71" t="e">
        <f>IF(C67="Yes",0,VLOOKUP($C63,$Z$7:$AA$112,2,0))</f>
        <v>#N/A</v>
      </c>
      <c r="S63" s="66">
        <f t="shared" si="4"/>
        <v>23</v>
      </c>
      <c r="T63" s="66">
        <f t="shared" si="5"/>
        <v>11</v>
      </c>
      <c r="U63" s="66">
        <f t="shared" si="5"/>
        <v>9</v>
      </c>
      <c r="V63" s="66">
        <f t="shared" si="5"/>
        <v>81</v>
      </c>
      <c r="W63" s="66">
        <f t="shared" si="5"/>
        <v>121</v>
      </c>
      <c r="Z63" s="66" t="s">
        <v>11</v>
      </c>
      <c r="AA63" s="66">
        <v>1</v>
      </c>
    </row>
    <row r="64" spans="1:32" x14ac:dyDescent="0.25">
      <c r="A64" s="70">
        <f>Functioning!A61</f>
        <v>0</v>
      </c>
      <c r="B64" t="str">
        <f>Functioning!B61</f>
        <v>Medicamentos inyectables (subcutáneos, intradérmicos e intramusculares)</v>
      </c>
      <c r="C64" t="str">
        <f>Functioning!C61</f>
        <v>Sí</v>
      </c>
      <c r="H64" s="71"/>
      <c r="I64" s="70" t="str">
        <f t="shared" si="1"/>
        <v>Medicamentos inyectables (subcutáneos, intradérmicos e intramusculares)Medicamentos inyectables (subcutáneos, intradérmicos e intramusculares)</v>
      </c>
      <c r="J64" t="s">
        <v>372</v>
      </c>
      <c r="K64" t="s">
        <v>372</v>
      </c>
      <c r="L64" t="s">
        <v>372</v>
      </c>
      <c r="M64" t="s">
        <v>372</v>
      </c>
      <c r="N64" t="s">
        <v>372</v>
      </c>
      <c r="O64" s="71" t="e">
        <f>IF(C67="Yes",0,VLOOKUP($C64,$Z$7:$AA$112,2,0))</f>
        <v>#N/A</v>
      </c>
      <c r="S64" s="66">
        <f t="shared" si="4"/>
        <v>24</v>
      </c>
      <c r="T64" s="66">
        <f t="shared" si="5"/>
        <v>45</v>
      </c>
      <c r="U64" s="66">
        <f t="shared" si="5"/>
        <v>10</v>
      </c>
      <c r="V64" s="66">
        <f t="shared" si="5"/>
        <v>75</v>
      </c>
      <c r="W64" s="66">
        <f t="shared" si="5"/>
        <v>123</v>
      </c>
      <c r="Z64" s="66" t="s">
        <v>359</v>
      </c>
      <c r="AA64" s="66">
        <v>1</v>
      </c>
    </row>
    <row r="65" spans="1:27" x14ac:dyDescent="0.25">
      <c r="A65" s="70">
        <f>Functioning!A62</f>
        <v>0</v>
      </c>
      <c r="B65" t="str">
        <f>Functioning!B62</f>
        <v>Medicamentos intravenosos (incluye administración IV directa/inyección e infusión)</v>
      </c>
      <c r="C65" t="str">
        <f>Functioning!C62</f>
        <v>Sí</v>
      </c>
      <c r="H65" s="71"/>
      <c r="I65" s="70" t="str">
        <f t="shared" si="1"/>
        <v>Medicamentos intravenosos (incluye administración IV directa/inyección e infusión)Medicamentos intravenosos (incluye administración IV directa/inyección e infusión)</v>
      </c>
      <c r="J65" t="s">
        <v>372</v>
      </c>
      <c r="K65" t="s">
        <v>372</v>
      </c>
      <c r="L65" t="s">
        <v>372</v>
      </c>
      <c r="M65" t="s">
        <v>372</v>
      </c>
      <c r="N65" t="s">
        <v>372</v>
      </c>
      <c r="O65" s="71" t="e">
        <f>IF(C67="Yes",0,VLOOKUP($C65,$Z$7:$AA$112,2,0))</f>
        <v>#N/A</v>
      </c>
      <c r="S65" s="66">
        <f t="shared" si="4"/>
        <v>26</v>
      </c>
      <c r="T65" s="66">
        <f t="shared" si="5"/>
        <v>46</v>
      </c>
      <c r="U65" s="66">
        <f t="shared" si="5"/>
        <v>11</v>
      </c>
      <c r="V65" s="66">
        <f t="shared" si="5"/>
        <v>80</v>
      </c>
      <c r="W65" s="66">
        <f t="shared" si="5"/>
        <v>124</v>
      </c>
      <c r="Z65" s="66" t="s">
        <v>68</v>
      </c>
      <c r="AA65" s="66" t="s">
        <v>69</v>
      </c>
    </row>
    <row r="66" spans="1:27" x14ac:dyDescent="0.25">
      <c r="A66" s="70">
        <f>Functioning!A63</f>
        <v>0</v>
      </c>
      <c r="B66" t="str">
        <f>Functioning!B63</f>
        <v>Otros tipos de medicamentos</v>
      </c>
      <c r="C66" t="str">
        <f>Functioning!C63</f>
        <v>Sí</v>
      </c>
      <c r="H66" s="71"/>
      <c r="I66" s="70" t="str">
        <f t="shared" si="1"/>
        <v>Otros tipos de medicamentosOtros tipos de medicamentos</v>
      </c>
      <c r="J66" t="s">
        <v>372</v>
      </c>
      <c r="K66" t="s">
        <v>372</v>
      </c>
      <c r="L66" t="s">
        <v>372</v>
      </c>
      <c r="M66" t="s">
        <v>372</v>
      </c>
      <c r="N66" t="s">
        <v>372</v>
      </c>
      <c r="O66" s="71" t="e">
        <f>IF(C67="Yes",0,VLOOKUP($C66,$Z$7:$AA$112,2,0))</f>
        <v>#N/A</v>
      </c>
      <c r="S66" s="66">
        <f t="shared" si="4"/>
        <v>27</v>
      </c>
      <c r="T66" s="66">
        <f t="shared" si="5"/>
        <v>52</v>
      </c>
      <c r="U66" s="66">
        <f t="shared" si="5"/>
        <v>36</v>
      </c>
      <c r="V66" s="66">
        <f t="shared" si="5"/>
        <v>71</v>
      </c>
      <c r="W66" s="66">
        <f t="shared" si="5"/>
        <v>120</v>
      </c>
      <c r="Z66" s="66" t="s">
        <v>360</v>
      </c>
      <c r="AA66" s="66">
        <v>0</v>
      </c>
    </row>
    <row r="67" spans="1:27" x14ac:dyDescent="0.25">
      <c r="A67" s="70">
        <f>Functioning!A64</f>
        <v>0</v>
      </c>
      <c r="B67" t="str">
        <f>Functioning!B64</f>
        <v xml:space="preserve">Ninguno </v>
      </c>
      <c r="C67" t="str">
        <f>Functioning!C64</f>
        <v>Sí</v>
      </c>
      <c r="H67" s="71"/>
      <c r="I67" s="70" t="str">
        <f t="shared" si="1"/>
        <v xml:space="preserve">Ninguno Ninguno </v>
      </c>
      <c r="J67" t="s">
        <v>372</v>
      </c>
      <c r="K67" t="s">
        <v>372</v>
      </c>
      <c r="L67" t="s">
        <v>372</v>
      </c>
      <c r="M67" t="s">
        <v>372</v>
      </c>
      <c r="N67" t="s">
        <v>372</v>
      </c>
      <c r="O67" s="71" t="e">
        <f t="shared" si="3"/>
        <v>#N/A</v>
      </c>
      <c r="S67" s="66">
        <f t="shared" si="4"/>
        <v>28</v>
      </c>
      <c r="T67" s="66">
        <f t="shared" si="5"/>
        <v>53</v>
      </c>
      <c r="U67" s="66">
        <f t="shared" si="5"/>
        <v>37</v>
      </c>
      <c r="V67" s="66">
        <f t="shared" si="5"/>
        <v>86</v>
      </c>
      <c r="W67" s="66">
        <f t="shared" si="5"/>
        <v>127</v>
      </c>
      <c r="Z67" s="66" t="s">
        <v>361</v>
      </c>
      <c r="AA67" s="66">
        <v>0</v>
      </c>
    </row>
    <row r="68" spans="1:27" x14ac:dyDescent="0.25">
      <c r="A68" s="70">
        <f>Functioning!A65</f>
        <v>0</v>
      </c>
      <c r="B68" t="str">
        <f>Functioning!B65</f>
        <v>Manejo de medicamentos - vía oral: Capacidad para preparar y tomar todos los medicamentos orales prescritos de forma segura y confiable, incluyendo la administración de la dosis correcta en los intervalos adecuados.</v>
      </c>
      <c r="C68">
        <f>Functioning!C65</f>
        <v>0</v>
      </c>
      <c r="H68" s="71"/>
      <c r="I68" s="70" t="str">
        <f t="shared" si="1"/>
        <v>Manejo de medicamentos - vía oral: Capacidad para preparar y tomar todos los medicamentos orales prescritos de forma segura yorales prescritos de forma segura y confiable, incluyendo la administración de la dosis correcta en los intervalos adecuados.</v>
      </c>
      <c r="J68" t="s">
        <v>372</v>
      </c>
      <c r="K68" t="s">
        <v>372</v>
      </c>
      <c r="L68" t="s">
        <v>207</v>
      </c>
      <c r="M68" t="s">
        <v>372</v>
      </c>
      <c r="N68" t="s">
        <v>372</v>
      </c>
      <c r="O68" s="71">
        <f>IF(C62="No",0,VLOOKUP($C68,$Z$7:$AA$112,2,0))</f>
        <v>0</v>
      </c>
      <c r="S68" s="66">
        <f t="shared" si="4"/>
        <v>29</v>
      </c>
      <c r="T68" s="66">
        <f t="shared" si="5"/>
        <v>54</v>
      </c>
      <c r="U68" s="66">
        <f t="shared" si="5"/>
        <v>45</v>
      </c>
      <c r="V68" s="66">
        <f t="shared" si="5"/>
        <v>79</v>
      </c>
      <c r="W68" s="66">
        <f t="shared" si="5"/>
        <v>139</v>
      </c>
      <c r="Z68" s="66" t="s">
        <v>362</v>
      </c>
      <c r="AA68" s="66">
        <v>0</v>
      </c>
    </row>
    <row r="69" spans="1:27" x14ac:dyDescent="0.25">
      <c r="A69" s="70">
        <f>Functioning!A66</f>
        <v>0</v>
      </c>
      <c r="B69" t="str">
        <f>Functioning!B66</f>
        <v>Manejo de medicamentos - inhalados/en aerosol: Capacidad para preparar y tomar medicamentos inhalados prescritos de forma segura y confiable, incluyendo dosis correcta en los intervalos adecuados.</v>
      </c>
      <c r="C69">
        <f>Functioning!C66</f>
        <v>0</v>
      </c>
      <c r="H69" s="71"/>
      <c r="I69" s="70" t="str">
        <f t="shared" si="1"/>
        <v>Manejo de medicamentos - inhalados/en aerosol: Capacidad para preparar y tomar medicamentos inhalados prescritos de forma segy tomar medicamentos inhalados prescritos de forma segura y confiable, incluyendo dosis correcta en los intervalos adecuados.</v>
      </c>
      <c r="J69" t="s">
        <v>372</v>
      </c>
      <c r="K69" t="s">
        <v>372</v>
      </c>
      <c r="L69" t="s">
        <v>213</v>
      </c>
      <c r="M69" t="s">
        <v>372</v>
      </c>
      <c r="N69" t="s">
        <v>372</v>
      </c>
      <c r="O69" s="71">
        <f>IF(C63="No",0,VLOOKUP($C69,$Z$7:$AA$112,2,0))</f>
        <v>0</v>
      </c>
      <c r="S69" s="66">
        <f t="shared" si="4"/>
        <v>30</v>
      </c>
      <c r="T69" s="66">
        <f t="shared" si="5"/>
        <v>153</v>
      </c>
      <c r="U69" s="66">
        <f t="shared" si="5"/>
        <v>62</v>
      </c>
      <c r="V69" s="66">
        <f t="shared" si="5"/>
        <v>78</v>
      </c>
      <c r="W69" s="66">
        <f t="shared" si="5"/>
        <v>126</v>
      </c>
      <c r="Z69" s="66" t="s">
        <v>363</v>
      </c>
      <c r="AA69" s="66">
        <v>1</v>
      </c>
    </row>
    <row r="70" spans="1:27" x14ac:dyDescent="0.25">
      <c r="A70" s="70">
        <f>Functioning!A67</f>
        <v>0</v>
      </c>
      <c r="B70" t="str">
        <f>Functioning!B67</f>
        <v>Manejo de medicamentos - inyectables: Capacidad para preparar y administrar medicamentos inyectables prescritos de forma segura y confiable, incluyendo dosis correcta en los intervalos adecuados.</v>
      </c>
      <c r="C70">
        <f>Functioning!C67</f>
        <v>0</v>
      </c>
      <c r="H70" s="71"/>
      <c r="I70" s="70" t="str">
        <f t="shared" si="1"/>
        <v>Manejo de medicamentos - inyectables: Capacidad para preparar y administrar medicamentos inyectables prescritos de forma segustrar medicamentos inyectables prescritos de forma segura y confiable, incluyendo dosis correcta en los intervalos adecuados.</v>
      </c>
      <c r="J70" t="s">
        <v>372</v>
      </c>
      <c r="K70" t="s">
        <v>372</v>
      </c>
      <c r="L70" t="s">
        <v>218</v>
      </c>
      <c r="M70" t="s">
        <v>372</v>
      </c>
      <c r="N70" t="s">
        <v>372</v>
      </c>
      <c r="O70" s="71">
        <f>IF(C64="No",0,VLOOKUP($C70,$Z$7:$AA$112,2,0))</f>
        <v>0</v>
      </c>
      <c r="S70" s="66">
        <f t="shared" si="4"/>
        <v>31</v>
      </c>
      <c r="T70" s="66">
        <f t="shared" si="5"/>
        <v>152</v>
      </c>
      <c r="U70" s="66">
        <f t="shared" si="5"/>
        <v>63</v>
      </c>
      <c r="V70" s="66">
        <f t="shared" si="5"/>
        <v>72</v>
      </c>
      <c r="W70" s="66">
        <f t="shared" si="5"/>
        <v>140</v>
      </c>
      <c r="Z70" s="66" t="s">
        <v>68</v>
      </c>
      <c r="AA70" s="66" t="s">
        <v>69</v>
      </c>
    </row>
    <row r="71" spans="1:27" x14ac:dyDescent="0.25">
      <c r="A71" s="70">
        <f>Functioning!A68</f>
        <v>0</v>
      </c>
      <c r="B71" t="str">
        <f>Functioning!B68</f>
        <v>Manejo de medicamentos - intravenosos: Capacidad para preparar y administrar medicamentos intravenosos prescritos de forma segura y confiable, incluyendo dosis correcta en los intervalos adecuados.</v>
      </c>
      <c r="C71">
        <f>Functioning!C68</f>
        <v>0</v>
      </c>
      <c r="H71" s="71"/>
      <c r="I71" s="70" t="str">
        <f t="shared" si="1"/>
        <v>Manejo de medicamentos - intravenosos: Capacidad para preparar y administrar medicamentos intravenosos prescritos de forma setrar medicamentos intravenosos prescritos de forma segura y confiable, incluyendo dosis correcta en los intervalos adecuados.</v>
      </c>
      <c r="J71" t="s">
        <v>372</v>
      </c>
      <c r="K71" t="s">
        <v>372</v>
      </c>
      <c r="L71" t="s">
        <v>224</v>
      </c>
      <c r="M71" t="s">
        <v>372</v>
      </c>
      <c r="N71" t="s">
        <v>372</v>
      </c>
      <c r="O71" s="71">
        <f>IF(C65="No",0,VLOOKUP($C71,$Z$7:$AA$112,2,0))</f>
        <v>0</v>
      </c>
      <c r="S71" s="66">
        <f t="shared" si="4"/>
        <v>36</v>
      </c>
      <c r="T71" s="66">
        <f t="shared" si="5"/>
        <v>176</v>
      </c>
      <c r="U71" s="66">
        <f t="shared" si="5"/>
        <v>64</v>
      </c>
      <c r="V71" s="66">
        <f t="shared" si="5"/>
        <v>76</v>
      </c>
      <c r="W71" s="66">
        <f t="shared" si="5"/>
        <v>131</v>
      </c>
      <c r="Z71" s="66" t="s">
        <v>364</v>
      </c>
      <c r="AA71" s="66">
        <v>1</v>
      </c>
    </row>
    <row r="72" spans="1:27" x14ac:dyDescent="0.25">
      <c r="A72" s="70">
        <f>Functioning!A69</f>
        <v>0</v>
      </c>
      <c r="B72" t="str">
        <f>Functioning!B69</f>
        <v>Manejo de medicamentos - otros tipos: Capacidad para preparar y tomar otros medicamentos prescritos de forma segura y confiable, incluyendo dosis correcta en los intervalos adecuados.</v>
      </c>
      <c r="C72">
        <f>Functioning!C69</f>
        <v>0</v>
      </c>
      <c r="H72" s="71"/>
      <c r="I72" s="70" t="str">
        <f t="shared" ref="I72:I76" si="6">LEFT(B72,125)&amp;RIGHT(B72,125)</f>
        <v>Manejo de medicamentos - otros tipos: Capacidad para preparar y tomar otros medicamentos prescritos de forma segura y confiabrar y tomar otros medicamentos prescritos de forma segura y confiable, incluyendo dosis correcta en los intervalos adecuados.</v>
      </c>
      <c r="J72" t="s">
        <v>372</v>
      </c>
      <c r="K72" t="s">
        <v>372</v>
      </c>
      <c r="L72" t="s">
        <v>235</v>
      </c>
      <c r="M72" t="s">
        <v>372</v>
      </c>
      <c r="N72" t="s">
        <v>372</v>
      </c>
      <c r="O72" s="71">
        <f>IF(C66="No",0,VLOOKUP($C72,$Z$7:$AA$112,2,0))</f>
        <v>0</v>
      </c>
      <c r="S72" s="66">
        <f t="shared" si="4"/>
        <v>37</v>
      </c>
      <c r="T72" s="66">
        <f t="shared" si="5"/>
        <v>177</v>
      </c>
      <c r="U72" s="66">
        <f t="shared" si="5"/>
        <v>65</v>
      </c>
      <c r="V72" s="66">
        <f t="shared" si="5"/>
        <v>73</v>
      </c>
      <c r="W72" s="66">
        <f t="shared" si="5"/>
        <v>128</v>
      </c>
      <c r="Z72" s="66" t="s">
        <v>68</v>
      </c>
      <c r="AA72" s="66" t="s">
        <v>69</v>
      </c>
    </row>
    <row r="73" spans="1:27" x14ac:dyDescent="0.25">
      <c r="A73" s="70">
        <f>Functioning!A70</f>
        <v>0</v>
      </c>
      <c r="B73">
        <f>Functioning!B70</f>
        <v>0</v>
      </c>
      <c r="C73">
        <f>Functioning!C70</f>
        <v>0</v>
      </c>
      <c r="H73" s="71"/>
      <c r="I73" s="70" t="str">
        <f t="shared" si="6"/>
        <v>00</v>
      </c>
      <c r="J73" t="s">
        <v>372</v>
      </c>
      <c r="K73" t="s">
        <v>372</v>
      </c>
      <c r="L73" t="s">
        <v>372</v>
      </c>
      <c r="M73" t="s">
        <v>372</v>
      </c>
      <c r="N73" t="s">
        <v>372</v>
      </c>
      <c r="O73" s="71"/>
      <c r="S73" s="66">
        <f t="shared" si="4"/>
        <v>38</v>
      </c>
      <c r="T73" s="66">
        <f t="shared" ref="T73:W88" si="7">MATCH(T24,K$7:K$201,0)</f>
        <v>178</v>
      </c>
      <c r="U73" s="66">
        <f t="shared" si="7"/>
        <v>66</v>
      </c>
      <c r="V73" s="66">
        <f t="shared" si="7"/>
        <v>74</v>
      </c>
      <c r="W73" s="66">
        <f t="shared" si="7"/>
        <v>129</v>
      </c>
      <c r="Z73" s="66" t="s">
        <v>365</v>
      </c>
      <c r="AA73" s="66">
        <v>3</v>
      </c>
    </row>
    <row r="74" spans="1:27" x14ac:dyDescent="0.25">
      <c r="A74" s="70" t="s">
        <v>63</v>
      </c>
      <c r="H74" s="71"/>
      <c r="I74" s="70" t="str">
        <f t="shared" si="6"/>
        <v/>
      </c>
      <c r="J74" t="s">
        <v>372</v>
      </c>
      <c r="K74" t="s">
        <v>372</v>
      </c>
      <c r="L74" t="s">
        <v>372</v>
      </c>
      <c r="M74" t="s">
        <v>372</v>
      </c>
      <c r="N74" t="s">
        <v>372</v>
      </c>
      <c r="O74" s="71"/>
      <c r="S74" s="66">
        <f t="shared" si="4"/>
        <v>39</v>
      </c>
      <c r="T74" s="66">
        <f t="shared" si="7"/>
        <v>179</v>
      </c>
      <c r="U74" s="66">
        <f t="shared" si="7"/>
        <v>132</v>
      </c>
      <c r="V74" s="66">
        <f t="shared" si="7"/>
        <v>84</v>
      </c>
      <c r="W74" s="66">
        <f t="shared" si="7"/>
        <v>135</v>
      </c>
      <c r="Z74" s="66" t="s">
        <v>68</v>
      </c>
      <c r="AA74" s="66" t="s">
        <v>69</v>
      </c>
    </row>
    <row r="75" spans="1:27" x14ac:dyDescent="0.25">
      <c r="A75" s="70"/>
      <c r="B75" t="s">
        <v>19</v>
      </c>
      <c r="C75" t="s">
        <v>20</v>
      </c>
      <c r="D75" t="s">
        <v>21</v>
      </c>
      <c r="H75" s="71"/>
      <c r="I75" s="70" t="str">
        <f t="shared" si="6"/>
        <v>ReceivesReceives</v>
      </c>
      <c r="J75" t="s">
        <v>372</v>
      </c>
      <c r="K75" t="s">
        <v>372</v>
      </c>
      <c r="L75" t="s">
        <v>372</v>
      </c>
      <c r="M75" t="s">
        <v>372</v>
      </c>
      <c r="N75" t="s">
        <v>372</v>
      </c>
      <c r="O75" s="71"/>
      <c r="S75" s="66">
        <f t="shared" si="4"/>
        <v>40</v>
      </c>
      <c r="T75" s="66">
        <f t="shared" si="7"/>
        <v>180</v>
      </c>
      <c r="U75" s="66">
        <f t="shared" si="7"/>
        <v>126</v>
      </c>
      <c r="V75" s="66">
        <f t="shared" si="7"/>
        <v>85</v>
      </c>
      <c r="W75" s="66">
        <f t="shared" si="7"/>
        <v>130</v>
      </c>
      <c r="Z75" s="66" t="s">
        <v>366</v>
      </c>
      <c r="AA75" s="66">
        <v>1</v>
      </c>
    </row>
    <row r="76" spans="1:27" x14ac:dyDescent="0.25">
      <c r="A76" s="70" t="str">
        <f>Health!A3</f>
        <v>Tratamientos y monitoreo (seleccione todo lo que corresponda)</v>
      </c>
      <c r="H76" s="71"/>
      <c r="I76" s="70" t="str">
        <f t="shared" si="6"/>
        <v/>
      </c>
      <c r="J76" t="s">
        <v>372</v>
      </c>
      <c r="K76" t="s">
        <v>372</v>
      </c>
      <c r="L76" t="s">
        <v>372</v>
      </c>
      <c r="M76" t="s">
        <v>372</v>
      </c>
      <c r="N76" t="s">
        <v>372</v>
      </c>
      <c r="O76" s="71" t="s">
        <v>367</v>
      </c>
      <c r="S76" s="66">
        <f t="shared" si="4"/>
        <v>41</v>
      </c>
      <c r="T76" s="66">
        <f t="shared" si="7"/>
        <v>181</v>
      </c>
      <c r="U76" s="66">
        <f t="shared" si="7"/>
        <v>140</v>
      </c>
      <c r="V76" s="66">
        <f t="shared" si="7"/>
        <v>77</v>
      </c>
      <c r="W76" s="66">
        <f t="shared" si="7"/>
        <v>133</v>
      </c>
      <c r="Z76" s="66" t="s">
        <v>68</v>
      </c>
      <c r="AA76" s="66" t="s">
        <v>69</v>
      </c>
    </row>
    <row r="77" spans="1:27" x14ac:dyDescent="0.25">
      <c r="A77" s="70" t="str">
        <f>Health!A4</f>
        <v>Tratamiento con CPAP/apnea del sueño</v>
      </c>
      <c r="B77" t="str">
        <f>Health!B4</f>
        <v>Sí</v>
      </c>
      <c r="C77">
        <f>Health!C4</f>
        <v>0</v>
      </c>
      <c r="D77">
        <f>Health!D4</f>
        <v>0</v>
      </c>
      <c r="H77" s="71"/>
      <c r="I77" s="70" t="str">
        <f>LEFT(A77,125)&amp;RIGHT(A77,125)</f>
        <v>Tratamiento con CPAP/apnea del sueñoTratamiento con CPAP/apnea del sueño</v>
      </c>
      <c r="J77" t="s">
        <v>372</v>
      </c>
      <c r="K77" t="s">
        <v>372</v>
      </c>
      <c r="L77" t="s">
        <v>372</v>
      </c>
      <c r="M77" t="s">
        <v>183</v>
      </c>
      <c r="N77" t="s">
        <v>372</v>
      </c>
      <c r="O77" s="71">
        <f>IF(B93="Yes",0,VLOOKUP($D77,$Z$7:$AA$112,2,0))</f>
        <v>0</v>
      </c>
      <c r="S77" s="66">
        <f t="shared" si="4"/>
        <v>42</v>
      </c>
      <c r="T77" s="66">
        <f t="shared" si="7"/>
        <v>182</v>
      </c>
      <c r="U77" s="66">
        <f t="shared" si="7"/>
        <v>128</v>
      </c>
      <c r="V77" s="66">
        <f t="shared" si="7"/>
        <v>82</v>
      </c>
      <c r="W77" s="66">
        <f t="shared" si="7"/>
        <v>134</v>
      </c>
      <c r="Z77" s="66" t="s">
        <v>368</v>
      </c>
      <c r="AA77" s="66">
        <v>1</v>
      </c>
    </row>
    <row r="78" spans="1:27" x14ac:dyDescent="0.25">
      <c r="A78" s="70" t="str">
        <f>Health!A5</f>
        <v>Tratamiento con nebulizador</v>
      </c>
      <c r="B78">
        <f>Health!B5</f>
        <v>0</v>
      </c>
      <c r="C78">
        <f>Health!C5</f>
        <v>0</v>
      </c>
      <c r="D78">
        <f>Health!D5</f>
        <v>0</v>
      </c>
      <c r="H78" s="71"/>
      <c r="I78" s="70" t="str">
        <f t="shared" ref="I78:I141" si="8">LEFT(A78,125)&amp;RIGHT(A78,125)</f>
        <v>Tratamiento con nebulizadorTratamiento con nebulizador</v>
      </c>
      <c r="J78" t="s">
        <v>372</v>
      </c>
      <c r="K78" t="s">
        <v>372</v>
      </c>
      <c r="L78" t="s">
        <v>372</v>
      </c>
      <c r="M78" t="s">
        <v>214</v>
      </c>
      <c r="N78" t="s">
        <v>372</v>
      </c>
      <c r="O78" s="71">
        <f>IF(B93="Yes",0,VLOOKUP($D78,$Z$7:$AA$112,2,0))</f>
        <v>0</v>
      </c>
      <c r="S78" s="66">
        <f t="shared" si="4"/>
        <v>43</v>
      </c>
      <c r="T78" s="66">
        <f t="shared" si="7"/>
        <v>183</v>
      </c>
      <c r="U78" s="66">
        <f t="shared" si="7"/>
        <v>129</v>
      </c>
      <c r="V78" s="66">
        <f t="shared" si="7"/>
        <v>83</v>
      </c>
      <c r="W78" s="66">
        <f t="shared" si="7"/>
        <v>136</v>
      </c>
      <c r="Z78" s="66" t="s">
        <v>68</v>
      </c>
      <c r="AA78" s="66" t="s">
        <v>69</v>
      </c>
    </row>
    <row r="79" spans="1:27" x14ac:dyDescent="0.25">
      <c r="A79" s="70" t="str">
        <f>Health!A6</f>
        <v>Concentrador de oxígeno</v>
      </c>
      <c r="B79">
        <f>Health!B6</f>
        <v>0</v>
      </c>
      <c r="C79">
        <f>Health!C6</f>
        <v>0</v>
      </c>
      <c r="D79">
        <f>Health!D6</f>
        <v>0</v>
      </c>
      <c r="H79" s="71"/>
      <c r="I79" s="70" t="str">
        <f t="shared" si="8"/>
        <v>Concentrador de oxígenoConcentrador de oxígeno</v>
      </c>
      <c r="J79" t="s">
        <v>372</v>
      </c>
      <c r="K79" t="s">
        <v>372</v>
      </c>
      <c r="L79" t="s">
        <v>372</v>
      </c>
      <c r="M79" t="s">
        <v>225</v>
      </c>
      <c r="N79" t="s">
        <v>372</v>
      </c>
      <c r="O79" s="71">
        <f>IF(B93="Yes",0,VLOOKUP($D79,$Z$7:$AA$112,2,0))</f>
        <v>0</v>
      </c>
      <c r="S79" s="66">
        <f t="shared" si="4"/>
        <v>44</v>
      </c>
      <c r="T79" s="66">
        <f t="shared" si="7"/>
        <v>184</v>
      </c>
      <c r="U79" s="66">
        <f t="shared" si="7"/>
        <v>130</v>
      </c>
      <c r="V79" s="66">
        <f t="shared" si="7"/>
        <v>89</v>
      </c>
      <c r="W79" s="66">
        <f t="shared" si="7"/>
        <v>137</v>
      </c>
      <c r="Z79" s="66" t="s">
        <v>8</v>
      </c>
      <c r="AA79" s="66">
        <v>1</v>
      </c>
    </row>
    <row r="80" spans="1:27" x14ac:dyDescent="0.25">
      <c r="A80" s="70" t="str">
        <f>Health!A7</f>
        <v>Drenaje postural</v>
      </c>
      <c r="B80">
        <f>Health!B7</f>
        <v>0</v>
      </c>
      <c r="C80">
        <f>Health!C7</f>
        <v>0</v>
      </c>
      <c r="D80">
        <f>Health!D7</f>
        <v>0</v>
      </c>
      <c r="H80" s="71"/>
      <c r="I80" s="70" t="str">
        <f t="shared" si="8"/>
        <v>Drenaje posturalDrenaje postural</v>
      </c>
      <c r="J80" t="s">
        <v>372</v>
      </c>
      <c r="K80" t="s">
        <v>372</v>
      </c>
      <c r="L80" t="s">
        <v>372</v>
      </c>
      <c r="M80" t="s">
        <v>236</v>
      </c>
      <c r="N80" t="s">
        <v>372</v>
      </c>
      <c r="O80" s="71">
        <f>IF(B93="Yes",0,VLOOKUP($D80,$Z$7:$AA$112,2,0))</f>
        <v>0</v>
      </c>
      <c r="S80" s="66" t="e">
        <f t="shared" ref="S80:W95" si="9">MATCH(S31,J$7:J$201,0)</f>
        <v>#N/A</v>
      </c>
      <c r="T80" s="66">
        <f t="shared" si="7"/>
        <v>185</v>
      </c>
      <c r="U80" s="66">
        <f t="shared" si="7"/>
        <v>153</v>
      </c>
      <c r="V80" s="66">
        <f t="shared" si="7"/>
        <v>90</v>
      </c>
      <c r="W80" s="66">
        <f t="shared" si="7"/>
        <v>138</v>
      </c>
      <c r="Z80" s="66" t="s">
        <v>12</v>
      </c>
      <c r="AA80" s="66">
        <v>0</v>
      </c>
    </row>
    <row r="81" spans="1:27" x14ac:dyDescent="0.25">
      <c r="A81" s="70" t="str">
        <f>Health!A8</f>
        <v>Fisioterapia respiratoria torácica (Chest PT)</v>
      </c>
      <c r="B81">
        <f>Health!B8</f>
        <v>0</v>
      </c>
      <c r="C81">
        <f>Health!C8</f>
        <v>0</v>
      </c>
      <c r="D81">
        <f>Health!D8</f>
        <v>0</v>
      </c>
      <c r="H81" s="71"/>
      <c r="I81" s="70" t="str">
        <f t="shared" si="8"/>
        <v>Fisioterapia respiratoria torácica (Chest PT)Fisioterapia respiratoria torácica (Chest PT)</v>
      </c>
      <c r="J81" t="s">
        <v>372</v>
      </c>
      <c r="K81" t="s">
        <v>372</v>
      </c>
      <c r="L81" t="s">
        <v>372</v>
      </c>
      <c r="M81" t="s">
        <v>169</v>
      </c>
      <c r="N81" t="s">
        <v>372</v>
      </c>
      <c r="O81" s="71">
        <f>IF(B93="Yes",0,VLOOKUP($D81,$Z$7:$AA$112,2,0))</f>
        <v>0</v>
      </c>
      <c r="S81" s="66" t="e">
        <f t="shared" si="9"/>
        <v>#N/A</v>
      </c>
      <c r="T81" s="66" t="e">
        <f t="shared" si="7"/>
        <v>#N/A</v>
      </c>
      <c r="U81" s="66">
        <f t="shared" si="7"/>
        <v>176</v>
      </c>
      <c r="V81" s="66">
        <f t="shared" si="7"/>
        <v>91</v>
      </c>
      <c r="W81" s="66">
        <f t="shared" si="7"/>
        <v>143</v>
      </c>
      <c r="Z81" s="66" t="s">
        <v>11</v>
      </c>
      <c r="AA81" s="66">
        <v>0</v>
      </c>
    </row>
    <row r="82" spans="1:27" x14ac:dyDescent="0.25">
      <c r="A82" s="70" t="str">
        <f>Health!A9</f>
        <v>Estimulación oral o posicionamiento mandibular</v>
      </c>
      <c r="B82">
        <f>Health!B9</f>
        <v>0</v>
      </c>
      <c r="C82">
        <f>Health!C9</f>
        <v>0</v>
      </c>
      <c r="D82">
        <f>Health!D9</f>
        <v>0</v>
      </c>
      <c r="H82" s="71"/>
      <c r="I82" s="70" t="str">
        <f t="shared" si="8"/>
        <v>Estimulación oral o posicionamiento mandibularEstimulación oral o posicionamiento mandibular</v>
      </c>
      <c r="J82" t="s">
        <v>372</v>
      </c>
      <c r="K82" t="s">
        <v>372</v>
      </c>
      <c r="L82" t="s">
        <v>372</v>
      </c>
      <c r="M82" t="s">
        <v>219</v>
      </c>
      <c r="N82" t="s">
        <v>372</v>
      </c>
      <c r="O82" s="71">
        <f>IF(B93="Yes",0,VLOOKUP($D82,$Z$7:$AA$112,2,0))</f>
        <v>0</v>
      </c>
      <c r="S82" s="66" t="e">
        <f t="shared" si="9"/>
        <v>#N/A</v>
      </c>
      <c r="T82" s="66" t="e">
        <f t="shared" si="7"/>
        <v>#N/A</v>
      </c>
      <c r="U82" s="66">
        <f t="shared" si="7"/>
        <v>177</v>
      </c>
      <c r="V82" s="66">
        <f t="shared" si="7"/>
        <v>92</v>
      </c>
      <c r="W82" s="66">
        <f t="shared" si="7"/>
        <v>144</v>
      </c>
      <c r="Z82" s="66" t="s">
        <v>68</v>
      </c>
      <c r="AA82" s="66" t="s">
        <v>69</v>
      </c>
    </row>
    <row r="83" spans="1:27" x14ac:dyDescent="0.25">
      <c r="A83" s="70" t="str">
        <f>Health!A10</f>
        <v>Tratamientos de aspiración de secreciones</v>
      </c>
      <c r="B83">
        <f>Health!B10</f>
        <v>0</v>
      </c>
      <c r="C83">
        <f>Health!C10</f>
        <v>0</v>
      </c>
      <c r="D83">
        <f>Health!D10</f>
        <v>0</v>
      </c>
      <c r="H83" s="71"/>
      <c r="I83" s="70" t="str">
        <f t="shared" si="8"/>
        <v>Tratamientos de aspiración de secrecionesTratamientos de aspiración de secreciones</v>
      </c>
      <c r="J83" t="s">
        <v>372</v>
      </c>
      <c r="K83" t="s">
        <v>372</v>
      </c>
      <c r="L83" t="s">
        <v>372</v>
      </c>
      <c r="M83" t="s">
        <v>249</v>
      </c>
      <c r="N83" t="s">
        <v>372</v>
      </c>
      <c r="O83" s="71">
        <f>IF(B93="Yes",0,VLOOKUP($D83,$Z$7:$AA$112,2,0))</f>
        <v>0</v>
      </c>
      <c r="S83" s="66" t="e">
        <f t="shared" si="9"/>
        <v>#N/A</v>
      </c>
      <c r="T83" s="66" t="e">
        <f t="shared" si="7"/>
        <v>#N/A</v>
      </c>
      <c r="U83" s="66">
        <f t="shared" si="7"/>
        <v>178</v>
      </c>
      <c r="V83" s="66">
        <f t="shared" si="7"/>
        <v>93</v>
      </c>
      <c r="W83" s="66">
        <f t="shared" si="7"/>
        <v>145</v>
      </c>
      <c r="Z83" s="66" t="s">
        <v>22</v>
      </c>
      <c r="AA83" s="66">
        <v>1</v>
      </c>
    </row>
    <row r="84" spans="1:27" x14ac:dyDescent="0.25">
      <c r="A84" s="70" t="str">
        <f>Health!A11</f>
        <v>Sonda nasogástrica (NG), sonda de gastrostomía (GT), sonda de yeyunostomía (JT): cuidados y/o administración de medicamentos</v>
      </c>
      <c r="B84">
        <f>Health!B11</f>
        <v>0</v>
      </c>
      <c r="C84">
        <f>Health!C11</f>
        <v>0</v>
      </c>
      <c r="D84">
        <f>Health!D11</f>
        <v>0</v>
      </c>
      <c r="H84" s="71"/>
      <c r="I84" s="70" t="str">
        <f t="shared" si="8"/>
        <v>Sonda nasogástrica (NG), sonda de gastrostomía (GT), sonda de yeyunostomía (JT): cuidados y/o administración de medicamentosSonda nasogástrica (NG), sonda de gastrostomía (GT), sonda de yeyunostomía (JT): cuidados y/o administración de medicamentos</v>
      </c>
      <c r="J84" t="s">
        <v>372</v>
      </c>
      <c r="K84" t="s">
        <v>372</v>
      </c>
      <c r="L84" t="s">
        <v>372</v>
      </c>
      <c r="M84" t="s">
        <v>208</v>
      </c>
      <c r="N84" t="s">
        <v>372</v>
      </c>
      <c r="O84" s="71">
        <f>IF(B93="Yes",0,VLOOKUP($D84,$Z$7:$AA$112,2,0))</f>
        <v>0</v>
      </c>
      <c r="S84" s="66" t="e">
        <f t="shared" si="9"/>
        <v>#N/A</v>
      </c>
      <c r="T84" s="66" t="e">
        <f t="shared" si="7"/>
        <v>#N/A</v>
      </c>
      <c r="U84" s="66">
        <f t="shared" si="7"/>
        <v>179</v>
      </c>
      <c r="V84" s="66">
        <f t="shared" si="7"/>
        <v>94</v>
      </c>
      <c r="W84" s="66">
        <f t="shared" si="7"/>
        <v>146</v>
      </c>
      <c r="Z84" s="66" t="s">
        <v>23</v>
      </c>
      <c r="AA84" s="66">
        <v>2</v>
      </c>
    </row>
    <row r="85" spans="1:27" x14ac:dyDescent="0.25">
      <c r="A85" s="70" t="str">
        <f>Health!A12</f>
        <v>Manejo de salud gastrointestinal (GI)</v>
      </c>
      <c r="B85">
        <f>Health!B12</f>
        <v>0</v>
      </c>
      <c r="C85">
        <f>Health!C12</f>
        <v>0</v>
      </c>
      <c r="D85">
        <f>Health!D12</f>
        <v>0</v>
      </c>
      <c r="H85" s="71"/>
      <c r="I85" s="70" t="str">
        <f t="shared" si="8"/>
        <v>Manejo de salud gastrointestinal (GI)Manejo de salud gastrointestinal (GI)</v>
      </c>
      <c r="J85" t="s">
        <v>372</v>
      </c>
      <c r="K85" t="s">
        <v>372</v>
      </c>
      <c r="L85" t="s">
        <v>372</v>
      </c>
      <c r="M85" t="s">
        <v>199</v>
      </c>
      <c r="N85" t="s">
        <v>372</v>
      </c>
      <c r="O85" s="71">
        <f>IF(B93="Yes",0,VLOOKUP($D85,$Z$7:$AA$112,2,0))</f>
        <v>0</v>
      </c>
      <c r="S85" s="66" t="e">
        <f t="shared" si="9"/>
        <v>#N/A</v>
      </c>
      <c r="T85" s="66" t="e">
        <f t="shared" si="7"/>
        <v>#N/A</v>
      </c>
      <c r="U85" s="66">
        <f t="shared" si="7"/>
        <v>180</v>
      </c>
      <c r="V85" s="66">
        <f t="shared" si="7"/>
        <v>96</v>
      </c>
      <c r="W85" s="66">
        <f t="shared" si="7"/>
        <v>147</v>
      </c>
      <c r="Z85" s="66" t="s">
        <v>24</v>
      </c>
      <c r="AA85" s="66">
        <v>3</v>
      </c>
    </row>
    <row r="86" spans="1:27" x14ac:dyDescent="0.25">
      <c r="A86" s="70" t="str">
        <f>Health!A13</f>
        <v>Colostomía o ileostomía</v>
      </c>
      <c r="B86">
        <f>Health!B13</f>
        <v>0</v>
      </c>
      <c r="C86">
        <f>Health!C13</f>
        <v>0</v>
      </c>
      <c r="D86">
        <f>Health!D13</f>
        <v>0</v>
      </c>
      <c r="H86" s="71"/>
      <c r="I86" s="70" t="str">
        <f t="shared" si="8"/>
        <v>Colostomía o ileostomíaColostomía o ileostomía</v>
      </c>
      <c r="J86" t="s">
        <v>372</v>
      </c>
      <c r="K86" t="s">
        <v>372</v>
      </c>
      <c r="L86" t="s">
        <v>372</v>
      </c>
      <c r="M86" t="s">
        <v>176</v>
      </c>
      <c r="N86" t="s">
        <v>372</v>
      </c>
      <c r="O86" s="71">
        <f>IF(B93="Yes",0,VLOOKUP($D86,$Z$7:$AA$112,2,0))</f>
        <v>0</v>
      </c>
      <c r="S86" s="66" t="e">
        <f t="shared" si="9"/>
        <v>#N/A</v>
      </c>
      <c r="T86" s="66" t="e">
        <f t="shared" si="7"/>
        <v>#N/A</v>
      </c>
      <c r="U86" s="66">
        <f t="shared" si="7"/>
        <v>181</v>
      </c>
      <c r="V86" s="66">
        <f t="shared" si="7"/>
        <v>97</v>
      </c>
      <c r="W86" s="66">
        <f t="shared" si="7"/>
        <v>154</v>
      </c>
      <c r="Z86" s="66" t="s">
        <v>26</v>
      </c>
      <c r="AA86" s="66">
        <v>4</v>
      </c>
    </row>
    <row r="87" spans="1:27" x14ac:dyDescent="0.25">
      <c r="A87" s="70" t="str">
        <f>Health!A14</f>
        <v>Cambios de catéter</v>
      </c>
      <c r="B87">
        <f>Health!B14</f>
        <v>0</v>
      </c>
      <c r="C87">
        <f>Health!C14</f>
        <v>0</v>
      </c>
      <c r="D87">
        <f>Health!D14</f>
        <v>0</v>
      </c>
      <c r="H87" s="71"/>
      <c r="I87" s="70" t="str">
        <f t="shared" si="8"/>
        <v>Cambios de catéterCambios de catéter</v>
      </c>
      <c r="J87" t="s">
        <v>372</v>
      </c>
      <c r="K87" t="s">
        <v>372</v>
      </c>
      <c r="L87" t="s">
        <v>372</v>
      </c>
      <c r="M87" t="s">
        <v>163</v>
      </c>
      <c r="N87" t="s">
        <v>372</v>
      </c>
      <c r="O87" s="71">
        <f>IF(B93="Yes",0,VLOOKUP($D87,$Z$7:$AA$112,2,0))</f>
        <v>0</v>
      </c>
      <c r="S87" s="66" t="e">
        <f t="shared" si="9"/>
        <v>#N/A</v>
      </c>
      <c r="T87" s="66" t="e">
        <f t="shared" si="7"/>
        <v>#N/A</v>
      </c>
      <c r="U87" s="66">
        <f t="shared" si="7"/>
        <v>182</v>
      </c>
      <c r="V87" s="66">
        <f t="shared" si="7"/>
        <v>98</v>
      </c>
      <c r="W87" s="66">
        <f t="shared" si="7"/>
        <v>155</v>
      </c>
      <c r="Z87" s="66" t="s">
        <v>29</v>
      </c>
      <c r="AA87" s="66">
        <v>4</v>
      </c>
    </row>
    <row r="88" spans="1:27" x14ac:dyDescent="0.25">
      <c r="A88" s="70" t="str">
        <f>Health!A15</f>
        <v>Programa de cambios de posición/reposicionamiento</v>
      </c>
      <c r="B88">
        <f>Health!B15</f>
        <v>0</v>
      </c>
      <c r="C88">
        <f>Health!C15</f>
        <v>0</v>
      </c>
      <c r="D88">
        <f>Health!D15</f>
        <v>0</v>
      </c>
      <c r="H88" s="71"/>
      <c r="I88" s="70" t="str">
        <f t="shared" si="8"/>
        <v>Programa de cambios de posición/reposicionamientoPrograma de cambios de posición/reposicionamiento</v>
      </c>
      <c r="J88" t="s">
        <v>372</v>
      </c>
      <c r="K88" t="s">
        <v>372</v>
      </c>
      <c r="L88" t="s">
        <v>372</v>
      </c>
      <c r="M88" t="s">
        <v>255</v>
      </c>
      <c r="N88" t="s">
        <v>372</v>
      </c>
      <c r="O88" s="71">
        <f>IF(B93="Yes",0,VLOOKUP($D88,$Z$7:$AA$112,2,0))</f>
        <v>0</v>
      </c>
      <c r="S88" s="66" t="e">
        <f t="shared" si="9"/>
        <v>#N/A</v>
      </c>
      <c r="T88" s="66" t="e">
        <f t="shared" si="7"/>
        <v>#N/A</v>
      </c>
      <c r="U88" s="66">
        <f t="shared" si="7"/>
        <v>183</v>
      </c>
      <c r="V88" s="66">
        <f t="shared" si="7"/>
        <v>99</v>
      </c>
      <c r="W88" s="66">
        <f t="shared" si="7"/>
        <v>156</v>
      </c>
      <c r="Z88" s="66" t="s">
        <v>171</v>
      </c>
      <c r="AA88" s="66">
        <v>0</v>
      </c>
    </row>
    <row r="89" spans="1:27" x14ac:dyDescent="0.25">
      <c r="A89" s="70" t="str">
        <f>Health!A16</f>
        <v>Tratamiento de cuidado de heridas</v>
      </c>
      <c r="B89">
        <f>Health!B16</f>
        <v>0</v>
      </c>
      <c r="C89">
        <f>Health!C16</f>
        <v>0</v>
      </c>
      <c r="D89">
        <f>Health!D16</f>
        <v>0</v>
      </c>
      <c r="H89" s="71"/>
      <c r="I89" s="70" t="str">
        <f t="shared" si="8"/>
        <v>Tratamiento de cuidado de heridasTratamiento de cuidado de heridas</v>
      </c>
      <c r="J89" t="s">
        <v>372</v>
      </c>
      <c r="K89" t="s">
        <v>372</v>
      </c>
      <c r="L89" t="s">
        <v>372</v>
      </c>
      <c r="M89" t="s">
        <v>262</v>
      </c>
      <c r="N89" t="s">
        <v>372</v>
      </c>
      <c r="O89" s="71">
        <f>IF(B93="Yes",0,VLOOKUP($D89,$Z$7:$AA$112,2,0))</f>
        <v>0</v>
      </c>
      <c r="S89" s="66" t="e">
        <f t="shared" si="9"/>
        <v>#N/A</v>
      </c>
      <c r="T89" s="66" t="e">
        <f t="shared" si="9"/>
        <v>#N/A</v>
      </c>
      <c r="U89" s="66">
        <f t="shared" si="9"/>
        <v>184</v>
      </c>
      <c r="V89" s="66">
        <f t="shared" si="9"/>
        <v>100</v>
      </c>
      <c r="W89" s="66">
        <f t="shared" si="9"/>
        <v>157</v>
      </c>
      <c r="Z89" s="66" t="s">
        <v>68</v>
      </c>
      <c r="AA89" s="66" t="s">
        <v>69</v>
      </c>
    </row>
    <row r="90" spans="1:27" x14ac:dyDescent="0.25">
      <c r="A90" s="70" t="str">
        <f>Health!A17</f>
        <v>Protocolo de protección frente a enfermedades infecciosas por compromiso del sistema inmunitario</v>
      </c>
      <c r="B90">
        <f>Health!B17</f>
        <v>0</v>
      </c>
      <c r="C90">
        <f>Health!C17</f>
        <v>0</v>
      </c>
      <c r="D90">
        <f>Health!D17</f>
        <v>0</v>
      </c>
      <c r="H90" s="71"/>
      <c r="I90" s="70" t="str">
        <f t="shared" si="8"/>
        <v>Protocolo de protección frente a enfermedades infecciosas por compromiso del sistema inmunitarioProtocolo de protección frente a enfermedades infecciosas por compromiso del sistema inmunitario</v>
      </c>
      <c r="J90" t="s">
        <v>372</v>
      </c>
      <c r="K90" t="s">
        <v>372</v>
      </c>
      <c r="L90" t="s">
        <v>372</v>
      </c>
      <c r="M90" t="s">
        <v>241</v>
      </c>
      <c r="N90" t="s">
        <v>372</v>
      </c>
      <c r="O90" s="71">
        <f>IF(B93="Yes",0,VLOOKUP($D90,$Z$7:$AA$112,2,0))</f>
        <v>0</v>
      </c>
      <c r="S90" s="66" t="e">
        <f t="shared" si="9"/>
        <v>#N/A</v>
      </c>
      <c r="T90" s="66" t="e">
        <f t="shared" si="9"/>
        <v>#N/A</v>
      </c>
      <c r="U90" s="66">
        <f t="shared" si="9"/>
        <v>185</v>
      </c>
      <c r="V90" s="66">
        <f t="shared" si="9"/>
        <v>106</v>
      </c>
      <c r="W90" s="66">
        <f t="shared" si="9"/>
        <v>158</v>
      </c>
      <c r="Z90" s="66" t="s">
        <v>309</v>
      </c>
      <c r="AA90" s="66">
        <v>0</v>
      </c>
    </row>
    <row r="91" spans="1:27" x14ac:dyDescent="0.25">
      <c r="A91" s="70" t="str">
        <f>Health!A18</f>
        <v>Monitoreo de convulsiones</v>
      </c>
      <c r="B91">
        <f>Health!B18</f>
        <v>0</v>
      </c>
      <c r="C91">
        <f>Health!C18</f>
        <v>0</v>
      </c>
      <c r="D91">
        <f>Health!D18</f>
        <v>0</v>
      </c>
      <c r="H91" s="71"/>
      <c r="I91" s="70" t="str">
        <f t="shared" si="8"/>
        <v>Monitoreo de convulsionesMonitoreo de convulsiones</v>
      </c>
      <c r="J91" t="s">
        <v>372</v>
      </c>
      <c r="K91" t="s">
        <v>372</v>
      </c>
      <c r="L91" t="s">
        <v>372</v>
      </c>
      <c r="M91" t="s">
        <v>245</v>
      </c>
      <c r="N91" t="s">
        <v>372</v>
      </c>
      <c r="O91" s="71">
        <f>IF(B93="Yes",0,VLOOKUP($D91,$Z$7:$AA$112,2,0))</f>
        <v>0</v>
      </c>
      <c r="S91" s="66" t="e">
        <f t="shared" si="9"/>
        <v>#N/A</v>
      </c>
      <c r="T91" s="66" t="e">
        <f t="shared" si="9"/>
        <v>#N/A</v>
      </c>
      <c r="U91" s="66">
        <f t="shared" si="9"/>
        <v>189</v>
      </c>
      <c r="V91" s="66">
        <f t="shared" si="9"/>
        <v>103</v>
      </c>
      <c r="W91" s="66">
        <f t="shared" si="9"/>
        <v>159</v>
      </c>
      <c r="Z91" s="66" t="s">
        <v>369</v>
      </c>
      <c r="AA91" s="66">
        <v>1</v>
      </c>
    </row>
    <row r="92" spans="1:27" x14ac:dyDescent="0.25">
      <c r="A92" s="70" t="str">
        <f>Health!A19</f>
        <v>Hemodiálisis o diálisis peritoneal</v>
      </c>
      <c r="B92">
        <f>Health!B19</f>
        <v>0</v>
      </c>
      <c r="C92">
        <f>Health!C19</f>
        <v>0</v>
      </c>
      <c r="D92">
        <f>Health!D19</f>
        <v>0</v>
      </c>
      <c r="H92" s="71"/>
      <c r="I92" s="70" t="str">
        <f t="shared" si="8"/>
        <v>Hemodiálisis o diálisis peritonealHemodiálisis o diálisis peritoneal</v>
      </c>
      <c r="J92" t="s">
        <v>372</v>
      </c>
      <c r="K92" t="s">
        <v>372</v>
      </c>
      <c r="L92" t="s">
        <v>372</v>
      </c>
      <c r="M92" t="s">
        <v>191</v>
      </c>
      <c r="N92" t="s">
        <v>372</v>
      </c>
      <c r="O92" s="71">
        <f>IF(B93="Yes",0,VLOOKUP($D92,$Z$7:$AA$112,2,0))</f>
        <v>0</v>
      </c>
      <c r="S92" s="66" t="e">
        <f t="shared" si="9"/>
        <v>#N/A</v>
      </c>
      <c r="T92" s="66" t="e">
        <f t="shared" si="9"/>
        <v>#N/A</v>
      </c>
      <c r="U92" s="66">
        <f t="shared" si="9"/>
        <v>190</v>
      </c>
      <c r="V92" s="66">
        <f t="shared" si="9"/>
        <v>104</v>
      </c>
      <c r="W92" s="66">
        <f t="shared" si="9"/>
        <v>160</v>
      </c>
      <c r="Z92" s="66" t="s">
        <v>47</v>
      </c>
      <c r="AA92" s="66">
        <v>1</v>
      </c>
    </row>
    <row r="93" spans="1:27" x14ac:dyDescent="0.25">
      <c r="A93" s="70" t="str">
        <f>Health!A20</f>
        <v>Ninguno aplica</v>
      </c>
      <c r="B93">
        <f>Health!B20</f>
        <v>0</v>
      </c>
      <c r="C93">
        <f>Health!C20</f>
        <v>0</v>
      </c>
      <c r="D93">
        <f>Health!D20</f>
        <v>0</v>
      </c>
      <c r="H93" s="71"/>
      <c r="I93" s="70" t="str">
        <f t="shared" si="8"/>
        <v>Ninguno aplicaNinguno aplica</v>
      </c>
      <c r="J93" t="s">
        <v>372</v>
      </c>
      <c r="K93" t="s">
        <v>372</v>
      </c>
      <c r="L93" t="s">
        <v>372</v>
      </c>
      <c r="M93" t="s">
        <v>372</v>
      </c>
      <c r="N93" t="s">
        <v>372</v>
      </c>
      <c r="O93" s="71">
        <f t="shared" ref="O93:O119" si="10">VLOOKUP($D93,$Z$7:$AA$112,2,0)</f>
        <v>0</v>
      </c>
      <c r="S93" s="66" t="e">
        <f t="shared" si="9"/>
        <v>#N/A</v>
      </c>
      <c r="T93" s="66" t="e">
        <f t="shared" si="9"/>
        <v>#N/A</v>
      </c>
      <c r="U93" s="66">
        <f t="shared" si="9"/>
        <v>191</v>
      </c>
      <c r="V93" s="66">
        <f t="shared" si="9"/>
        <v>105</v>
      </c>
      <c r="W93" s="66">
        <f t="shared" si="9"/>
        <v>162</v>
      </c>
      <c r="Z93" s="66" t="s">
        <v>68</v>
      </c>
      <c r="AA93" s="66" t="s">
        <v>69</v>
      </c>
    </row>
    <row r="94" spans="1:27" x14ac:dyDescent="0.25">
      <c r="A94" s="70" t="str">
        <f>Health!A21</f>
        <v>Diagnósticos (seleccione todo lo que corresponda)</v>
      </c>
      <c r="B94">
        <f>Health!B21</f>
        <v>0</v>
      </c>
      <c r="C94">
        <f>Health!C21</f>
        <v>0</v>
      </c>
      <c r="D94">
        <f>Health!D21</f>
        <v>0</v>
      </c>
      <c r="H94" s="71"/>
      <c r="I94" s="70" t="str">
        <f t="shared" si="8"/>
        <v>Diagnósticos (seleccione todo lo que corresponda)Diagnósticos (seleccione todo lo que corresponda)</v>
      </c>
      <c r="J94" t="s">
        <v>372</v>
      </c>
      <c r="K94" t="s">
        <v>372</v>
      </c>
      <c r="L94" t="s">
        <v>372</v>
      </c>
      <c r="M94" t="s">
        <v>372</v>
      </c>
      <c r="N94" t="s">
        <v>372</v>
      </c>
      <c r="O94" s="71">
        <f t="shared" si="10"/>
        <v>0</v>
      </c>
      <c r="S94" s="66" t="e">
        <f t="shared" si="9"/>
        <v>#N/A</v>
      </c>
      <c r="T94" s="66" t="e">
        <f>MATCH(T45,K$7:K$201,0)</f>
        <v>#N/A</v>
      </c>
      <c r="U94" s="66">
        <f>MATCH(U45,L$7:L$201,0)</f>
        <v>192</v>
      </c>
      <c r="V94" s="66">
        <f>MATCH(V45,M$7:M$201,0)</f>
        <v>109</v>
      </c>
      <c r="W94" s="66">
        <f>MATCH(W45,N$7:N$201,0)</f>
        <v>163</v>
      </c>
      <c r="Z94" s="66" t="s">
        <v>43</v>
      </c>
      <c r="AA94" s="66">
        <v>0</v>
      </c>
    </row>
    <row r="95" spans="1:27" x14ac:dyDescent="0.25">
      <c r="A95" s="70" t="str">
        <f>Health!A22</f>
        <v>Artritis</v>
      </c>
      <c r="B95" t="str">
        <f>Health!B22</f>
        <v>Sí</v>
      </c>
      <c r="C95">
        <f>Health!C22</f>
        <v>0</v>
      </c>
      <c r="D95">
        <f>Health!D22</f>
        <v>0</v>
      </c>
      <c r="H95" s="71"/>
      <c r="I95" s="70" t="str">
        <f t="shared" si="8"/>
        <v>ArtritisArtritis</v>
      </c>
      <c r="J95" t="s">
        <v>372</v>
      </c>
      <c r="K95" t="s">
        <v>372</v>
      </c>
      <c r="L95" t="s">
        <v>372</v>
      </c>
      <c r="M95" t="s">
        <v>269</v>
      </c>
      <c r="N95" t="s">
        <v>372</v>
      </c>
      <c r="O95" s="71">
        <f>IF(B107="Yes",0,VLOOKUP($D95,$Z$7:$AA$112,2,0))</f>
        <v>0</v>
      </c>
      <c r="S95" s="66" t="e">
        <f t="shared" si="9"/>
        <v>#N/A</v>
      </c>
      <c r="T95" s="66" t="e">
        <f t="shared" si="9"/>
        <v>#N/A</v>
      </c>
      <c r="U95" s="66">
        <f t="shared" si="9"/>
        <v>193</v>
      </c>
      <c r="V95" s="66">
        <f t="shared" si="9"/>
        <v>112</v>
      </c>
      <c r="W95" s="66">
        <f t="shared" si="9"/>
        <v>164</v>
      </c>
      <c r="Z95" s="66" t="s">
        <v>45</v>
      </c>
      <c r="AA95" s="66">
        <v>0</v>
      </c>
    </row>
    <row r="96" spans="1:27" x14ac:dyDescent="0.25">
      <c r="A96" s="70" t="str">
        <f>Health!A23</f>
        <v>Alergias</v>
      </c>
      <c r="B96" t="str">
        <f>Health!B23</f>
        <v>Sí</v>
      </c>
      <c r="C96">
        <f>Health!C23</f>
        <v>0</v>
      </c>
      <c r="D96">
        <f>Health!D23</f>
        <v>0</v>
      </c>
      <c r="H96" s="71"/>
      <c r="I96" s="70" t="str">
        <f t="shared" si="8"/>
        <v>AlergiasAlergias</v>
      </c>
      <c r="J96" t="s">
        <v>372</v>
      </c>
      <c r="K96" t="s">
        <v>372</v>
      </c>
      <c r="L96" t="s">
        <v>372</v>
      </c>
      <c r="M96" t="s">
        <v>275</v>
      </c>
      <c r="N96" t="s">
        <v>372</v>
      </c>
      <c r="O96" s="71">
        <f>IF(B107="Yes",0,VLOOKUP($D96,$Z$7:$AA$112,2,0))</f>
        <v>0</v>
      </c>
      <c r="S96" s="66" t="e">
        <f t="shared" ref="S96:W102" si="11">MATCH(S47,J$7:J$201,0)</f>
        <v>#N/A</v>
      </c>
      <c r="T96" s="66" t="e">
        <f>MATCH(T47,K$7:K$201,0)</f>
        <v>#N/A</v>
      </c>
      <c r="U96" s="66">
        <f>MATCH(U47,L$7:L$201,0)</f>
        <v>194</v>
      </c>
      <c r="V96" s="66">
        <f>MATCH(V47,M$7:M$201,0)</f>
        <v>110</v>
      </c>
      <c r="W96" s="66">
        <f>MATCH(W47,N$7:N$201,0)</f>
        <v>165</v>
      </c>
      <c r="Z96" s="66" t="s">
        <v>48</v>
      </c>
      <c r="AA96" s="66">
        <v>0</v>
      </c>
    </row>
    <row r="97" spans="1:27" x14ac:dyDescent="0.25">
      <c r="A97" s="70" t="str">
        <f>Health!A24</f>
        <v>Condiciones que requieren manejo especializado de salud oral</v>
      </c>
      <c r="B97" t="str">
        <f>Health!B24</f>
        <v>Sí</v>
      </c>
      <c r="C97">
        <f>Health!C24</f>
        <v>0</v>
      </c>
      <c r="D97">
        <f>Health!D24</f>
        <v>0</v>
      </c>
      <c r="H97" s="71"/>
      <c r="I97" s="70" t="str">
        <f t="shared" si="8"/>
        <v>Condiciones que requieren manejo especializado de salud oralCondiciones que requieren manejo especializado de salud oral</v>
      </c>
      <c r="J97" t="s">
        <v>372</v>
      </c>
      <c r="K97" t="s">
        <v>372</v>
      </c>
      <c r="L97" t="s">
        <v>372</v>
      </c>
      <c r="M97" t="s">
        <v>280</v>
      </c>
      <c r="N97" t="s">
        <v>372</v>
      </c>
      <c r="O97" s="71">
        <f>IF(B107="Yes",0,VLOOKUP($D97,$Z$7:$AA$112,2,0))</f>
        <v>0</v>
      </c>
      <c r="S97" s="66" t="e">
        <f t="shared" si="11"/>
        <v>#N/A</v>
      </c>
      <c r="T97" s="66" t="e">
        <f t="shared" si="11"/>
        <v>#N/A</v>
      </c>
      <c r="U97" s="66">
        <f t="shared" si="11"/>
        <v>195</v>
      </c>
      <c r="V97" s="66">
        <f t="shared" si="11"/>
        <v>111</v>
      </c>
      <c r="W97" s="66">
        <f t="shared" si="11"/>
        <v>166</v>
      </c>
      <c r="Z97" s="66" t="s">
        <v>51</v>
      </c>
      <c r="AA97" s="66">
        <v>1</v>
      </c>
    </row>
    <row r="98" spans="1:27" x14ac:dyDescent="0.25">
      <c r="A98" s="70" t="str">
        <f>Health!A25</f>
        <v>Diabetes</v>
      </c>
      <c r="B98" t="str">
        <f>Health!B25</f>
        <v>Sí</v>
      </c>
      <c r="C98">
        <f>Health!C25</f>
        <v>0</v>
      </c>
      <c r="D98">
        <f>Health!D25</f>
        <v>0</v>
      </c>
      <c r="H98" s="71"/>
      <c r="I98" s="70" t="str">
        <f t="shared" si="8"/>
        <v>DiabetesDiabetes</v>
      </c>
      <c r="J98" t="s">
        <v>372</v>
      </c>
      <c r="K98" t="s">
        <v>372</v>
      </c>
      <c r="L98" t="s">
        <v>372</v>
      </c>
      <c r="M98" t="s">
        <v>284</v>
      </c>
      <c r="N98" t="s">
        <v>372</v>
      </c>
      <c r="O98" s="71">
        <f>IF(B107="Yes",0,VLOOKUP($D98,$Z$7:$AA$112,2,0))</f>
        <v>0</v>
      </c>
      <c r="S98" s="66" t="e">
        <f t="shared" si="11"/>
        <v>#N/A</v>
      </c>
      <c r="T98" s="66" t="e">
        <f t="shared" si="11"/>
        <v>#N/A</v>
      </c>
      <c r="U98" s="66" t="e">
        <f t="shared" si="11"/>
        <v>#N/A</v>
      </c>
      <c r="V98" s="66">
        <f t="shared" si="11"/>
        <v>107</v>
      </c>
      <c r="W98" s="66">
        <f t="shared" si="11"/>
        <v>167</v>
      </c>
      <c r="Z98" s="66" t="s">
        <v>54</v>
      </c>
      <c r="AA98" s="66">
        <v>2</v>
      </c>
    </row>
    <row r="99" spans="1:27" x14ac:dyDescent="0.25">
      <c r="A99" s="70" t="str">
        <f>Health!A26</f>
        <v>Hipertensión</v>
      </c>
      <c r="B99" t="str">
        <f>Health!B26</f>
        <v>Sí</v>
      </c>
      <c r="C99">
        <f>Health!C26</f>
        <v>0</v>
      </c>
      <c r="D99">
        <f>Health!D26</f>
        <v>0</v>
      </c>
      <c r="H99" s="71"/>
      <c r="I99" s="70" t="str">
        <f t="shared" si="8"/>
        <v>HipertensiónHipertensión</v>
      </c>
      <c r="J99" t="s">
        <v>372</v>
      </c>
      <c r="K99" t="s">
        <v>372</v>
      </c>
      <c r="L99" t="s">
        <v>372</v>
      </c>
      <c r="M99" t="s">
        <v>289</v>
      </c>
      <c r="N99" t="s">
        <v>372</v>
      </c>
      <c r="O99" s="71">
        <f>IF(B107="Yes",0,VLOOKUP($D99,$Z$7:$AA$112,2,0))</f>
        <v>0</v>
      </c>
      <c r="S99" s="66" t="e">
        <f t="shared" si="11"/>
        <v>#N/A</v>
      </c>
      <c r="T99" s="66" t="e">
        <f t="shared" si="11"/>
        <v>#N/A</v>
      </c>
      <c r="U99" s="66" t="e">
        <f t="shared" si="11"/>
        <v>#N/A</v>
      </c>
      <c r="V99" s="66">
        <f t="shared" si="11"/>
        <v>108</v>
      </c>
      <c r="W99" s="66">
        <f t="shared" si="11"/>
        <v>168</v>
      </c>
      <c r="Z99" s="66" t="s">
        <v>56</v>
      </c>
      <c r="AA99" s="66">
        <v>0</v>
      </c>
    </row>
    <row r="100" spans="1:27" x14ac:dyDescent="0.25">
      <c r="A100" s="70" t="str">
        <f>Health!A27</f>
        <v>Hipotensión</v>
      </c>
      <c r="B100" t="str">
        <f>Health!B27</f>
        <v>Sí</v>
      </c>
      <c r="C100">
        <f>Health!C27</f>
        <v>0</v>
      </c>
      <c r="D100">
        <f>Health!D27</f>
        <v>0</v>
      </c>
      <c r="H100" s="71"/>
      <c r="I100" s="70" t="str">
        <f t="shared" si="8"/>
        <v>HipotensiónHipotensión</v>
      </c>
      <c r="J100" t="s">
        <v>372</v>
      </c>
      <c r="K100" t="s">
        <v>372</v>
      </c>
      <c r="L100" t="s">
        <v>372</v>
      </c>
      <c r="M100" t="s">
        <v>295</v>
      </c>
      <c r="N100" t="s">
        <v>372</v>
      </c>
      <c r="O100" s="71">
        <f>IF(B107="Yes",0,VLOOKUP($D100,$Z$7:$AA$112,2,0))</f>
        <v>0</v>
      </c>
      <c r="S100" s="66" t="e">
        <f t="shared" si="11"/>
        <v>#N/A</v>
      </c>
      <c r="T100" s="66" t="e">
        <f t="shared" si="11"/>
        <v>#N/A</v>
      </c>
      <c r="U100" s="66" t="e">
        <f t="shared" si="11"/>
        <v>#N/A</v>
      </c>
      <c r="V100" s="66" t="e">
        <f t="shared" si="11"/>
        <v>#N/A</v>
      </c>
      <c r="W100" s="66">
        <f t="shared" si="11"/>
        <v>169</v>
      </c>
      <c r="Z100" s="66" t="s">
        <v>58</v>
      </c>
      <c r="AA100" s="66">
        <v>0</v>
      </c>
    </row>
    <row r="101" spans="1:27" x14ac:dyDescent="0.25">
      <c r="A101" s="70" t="str">
        <f>Health!A28</f>
        <v>Otras condiciones médicas excepcionales. Especificar abajo:</v>
      </c>
      <c r="B101" t="str">
        <f>Health!B28</f>
        <v>Sí</v>
      </c>
      <c r="C101">
        <f>Health!C28</f>
        <v>0</v>
      </c>
      <c r="D101">
        <f>Health!D28</f>
        <v>0</v>
      </c>
      <c r="H101" s="71"/>
      <c r="I101" s="70" t="str">
        <f t="shared" si="8"/>
        <v>Otras condiciones médicas excepcionales. Especificar abajo:Otras condiciones médicas excepcionales. Especificar abajo:</v>
      </c>
      <c r="J101" t="s">
        <v>372</v>
      </c>
      <c r="K101" t="s">
        <v>372</v>
      </c>
      <c r="L101" t="s">
        <v>372</v>
      </c>
      <c r="M101" t="s">
        <v>372</v>
      </c>
      <c r="N101" t="s">
        <v>372</v>
      </c>
      <c r="O101" s="71">
        <f>IF(B107="Yes",0,VLOOKUP($D101,$Z$7:$AA$112,2,0))</f>
        <v>0</v>
      </c>
      <c r="S101" s="66" t="e">
        <f t="shared" si="11"/>
        <v>#N/A</v>
      </c>
      <c r="T101" s="66" t="e">
        <f t="shared" si="11"/>
        <v>#N/A</v>
      </c>
      <c r="U101" s="66" t="e">
        <f t="shared" si="11"/>
        <v>#N/A</v>
      </c>
      <c r="V101" s="66" t="e">
        <f t="shared" si="11"/>
        <v>#N/A</v>
      </c>
      <c r="W101" s="66">
        <f>MATCH(W52,N$7:N$201,0)</f>
        <v>170</v>
      </c>
      <c r="Z101" s="66" t="s">
        <v>68</v>
      </c>
      <c r="AA101" s="66" t="s">
        <v>69</v>
      </c>
    </row>
    <row r="102" spans="1:27" x14ac:dyDescent="0.25">
      <c r="A102" s="70">
        <f>Health!A29</f>
        <v>0</v>
      </c>
      <c r="B102" t="str">
        <f>Health!B29</f>
        <v>Sí</v>
      </c>
      <c r="C102">
        <f>Health!C29</f>
        <v>0</v>
      </c>
      <c r="D102">
        <f>Health!D29</f>
        <v>0</v>
      </c>
      <c r="H102" s="71"/>
      <c r="I102" s="70" t="str">
        <f t="shared" si="8"/>
        <v>00</v>
      </c>
      <c r="J102" t="s">
        <v>372</v>
      </c>
      <c r="K102" t="s">
        <v>372</v>
      </c>
      <c r="L102" t="s">
        <v>372</v>
      </c>
      <c r="M102" t="s">
        <v>298</v>
      </c>
      <c r="N102" t="s">
        <v>372</v>
      </c>
      <c r="O102" s="71">
        <f>IF(B107="Yes",0,VLOOKUP($D102,$Z$7:$AA$112,2,0))</f>
        <v>0</v>
      </c>
      <c r="S102" s="66" t="e">
        <f t="shared" si="11"/>
        <v>#N/A</v>
      </c>
      <c r="T102" s="66" t="e">
        <f t="shared" si="11"/>
        <v>#N/A</v>
      </c>
      <c r="U102" s="66" t="e">
        <f t="shared" si="11"/>
        <v>#N/A</v>
      </c>
      <c r="V102" s="66" t="e">
        <f t="shared" si="11"/>
        <v>#N/A</v>
      </c>
      <c r="W102" s="66">
        <f t="shared" si="11"/>
        <v>171</v>
      </c>
      <c r="Z102" s="66" t="s">
        <v>11</v>
      </c>
      <c r="AA102" s="66">
        <v>1</v>
      </c>
    </row>
    <row r="103" spans="1:27" x14ac:dyDescent="0.25">
      <c r="A103" s="70">
        <f>Health!A30</f>
        <v>0</v>
      </c>
      <c r="B103" t="str">
        <f>Health!B30</f>
        <v>Sí</v>
      </c>
      <c r="C103">
        <f>Health!C30</f>
        <v>0</v>
      </c>
      <c r="D103">
        <f>Health!D30</f>
        <v>0</v>
      </c>
      <c r="H103" s="71"/>
      <c r="I103" s="70" t="str">
        <f t="shared" si="8"/>
        <v>00</v>
      </c>
      <c r="J103" t="s">
        <v>372</v>
      </c>
      <c r="K103" t="s">
        <v>372</v>
      </c>
      <c r="L103" t="s">
        <v>372</v>
      </c>
      <c r="M103" t="s">
        <v>301</v>
      </c>
      <c r="N103" t="s">
        <v>372</v>
      </c>
      <c r="O103" s="71">
        <f>IF(B107="Yes",0,VLOOKUP($D103,$Z$7:$AA$112,2,0))</f>
        <v>0</v>
      </c>
      <c r="Z103" s="66" t="s">
        <v>6</v>
      </c>
      <c r="AA103" s="66">
        <v>0</v>
      </c>
    </row>
    <row r="104" spans="1:27" x14ac:dyDescent="0.25">
      <c r="A104" s="70">
        <f>Health!A31</f>
        <v>0</v>
      </c>
      <c r="B104" t="str">
        <f>Health!B31</f>
        <v>Sí</v>
      </c>
      <c r="C104">
        <f>Health!C31</f>
        <v>0</v>
      </c>
      <c r="D104">
        <f>Health!D31</f>
        <v>0</v>
      </c>
      <c r="H104" s="71"/>
      <c r="I104" s="70" t="str">
        <f t="shared" si="8"/>
        <v>00</v>
      </c>
      <c r="J104" t="s">
        <v>372</v>
      </c>
      <c r="K104" t="s">
        <v>372</v>
      </c>
      <c r="L104" t="s">
        <v>372</v>
      </c>
      <c r="M104" t="s">
        <v>304</v>
      </c>
      <c r="N104" t="s">
        <v>372</v>
      </c>
      <c r="O104" s="71">
        <f>IF(B107="Yes",0,VLOOKUP($D104,$Z$7:$AA$112,2,0))</f>
        <v>0</v>
      </c>
      <c r="S104" s="84" t="s">
        <v>370</v>
      </c>
      <c r="T104" s="85"/>
      <c r="U104" s="85"/>
      <c r="V104" s="85"/>
      <c r="W104" s="86"/>
      <c r="Z104" s="66" t="s">
        <v>49</v>
      </c>
      <c r="AA104" s="66">
        <v>1</v>
      </c>
    </row>
    <row r="105" spans="1:27" x14ac:dyDescent="0.25">
      <c r="A105" s="70">
        <f>Health!A32</f>
        <v>0</v>
      </c>
      <c r="B105" t="str">
        <f>Health!B32</f>
        <v>Sí</v>
      </c>
      <c r="C105">
        <f>Health!C32</f>
        <v>0</v>
      </c>
      <c r="D105">
        <f>Health!D32</f>
        <v>0</v>
      </c>
      <c r="H105" s="71"/>
      <c r="I105" s="70" t="str">
        <f t="shared" si="8"/>
        <v>00</v>
      </c>
      <c r="J105" t="s">
        <v>372</v>
      </c>
      <c r="K105" t="s">
        <v>372</v>
      </c>
      <c r="L105" t="s">
        <v>372</v>
      </c>
      <c r="M105" t="s">
        <v>307</v>
      </c>
      <c r="N105" t="s">
        <v>372</v>
      </c>
      <c r="O105" s="71">
        <f>IF(B107="Yes",0,VLOOKUP($D105,$Z$7:$AA$112,2,0))</f>
        <v>0</v>
      </c>
      <c r="R105" s="66">
        <v>1</v>
      </c>
      <c r="S105" s="66" cm="1">
        <f t="array" ref="S105">IFERROR(INDEX($O$7:$O$201,S56),"N/A")</f>
        <v>0</v>
      </c>
      <c r="T105" s="66" t="str" cm="1">
        <f t="array" ref="T105">IFERROR(INDEX($O$7:$O$201,T56),"N/A")</f>
        <v>N/A</v>
      </c>
      <c r="U105" s="66" t="str" cm="1">
        <f t="array" ref="U105">IFERROR(INDEX($O$7:$O$201,U56),"N/A")</f>
        <v>N/A</v>
      </c>
      <c r="V105" s="66" t="str" cm="1">
        <f t="array" ref="V105">IFERROR(INDEX($O$7:$O$201,V56),"N/A")</f>
        <v>N/A</v>
      </c>
      <c r="W105" s="66" cm="1">
        <f t="array" ref="W105">IFERROR(INDEX($O$7:$O$201,W56),"N/A")</f>
        <v>0</v>
      </c>
      <c r="Z105" s="66" t="s">
        <v>52</v>
      </c>
      <c r="AA105" s="66">
        <v>1</v>
      </c>
    </row>
    <row r="106" spans="1:27" x14ac:dyDescent="0.25">
      <c r="A106" s="70">
        <f>Health!A33</f>
        <v>0</v>
      </c>
      <c r="B106" t="str">
        <f>Health!B33</f>
        <v>Sí</v>
      </c>
      <c r="C106">
        <f>Health!C33</f>
        <v>0</v>
      </c>
      <c r="D106">
        <f>Health!D33</f>
        <v>0</v>
      </c>
      <c r="H106" s="71"/>
      <c r="I106" s="70" t="str">
        <f t="shared" si="8"/>
        <v>00</v>
      </c>
      <c r="J106" t="s">
        <v>372</v>
      </c>
      <c r="K106" t="s">
        <v>372</v>
      </c>
      <c r="L106" t="s">
        <v>372</v>
      </c>
      <c r="M106" t="s">
        <v>311</v>
      </c>
      <c r="N106" t="s">
        <v>372</v>
      </c>
      <c r="O106" s="71">
        <f>IF(B107="Yes",0,VLOOKUP($D106,$Z$7:$AA$112,2,0))</f>
        <v>0</v>
      </c>
      <c r="R106" s="66">
        <v>2</v>
      </c>
      <c r="S106" s="66" cm="1">
        <f t="array" ref="S106">IFERROR(INDEX($O$7:$O$201,S57),"N/A")</f>
        <v>0</v>
      </c>
      <c r="T106" s="66" t="str" cm="1">
        <f t="array" ref="T106">IFERROR(INDEX($O$7:$O$201,T57),"N/A")</f>
        <v>N/A</v>
      </c>
      <c r="U106" s="66" t="str" cm="1">
        <f t="array" ref="U106">IFERROR(INDEX($O$7:$O$201,U57),"N/A")</f>
        <v>N/A</v>
      </c>
      <c r="V106" s="66" t="str" cm="1">
        <f t="array" ref="V106">IFERROR(INDEX($O$7:$O$201,V57),"N/A")</f>
        <v>N/A</v>
      </c>
      <c r="W106" s="66" cm="1">
        <f t="array" ref="W106">IFERROR(INDEX($O$7:$O$201,W57),"N/A")</f>
        <v>0</v>
      </c>
      <c r="Z106" s="66" t="s">
        <v>55</v>
      </c>
      <c r="AA106" s="66">
        <v>1</v>
      </c>
    </row>
    <row r="107" spans="1:27" x14ac:dyDescent="0.25">
      <c r="A107" s="70" t="str">
        <f>Health!A34</f>
        <v>Ninguno aplica</v>
      </c>
      <c r="B107" t="str">
        <f>Health!B34</f>
        <v>No</v>
      </c>
      <c r="C107">
        <f>Health!C34</f>
        <v>0</v>
      </c>
      <c r="D107">
        <f>Health!D34</f>
        <v>0</v>
      </c>
      <c r="H107" s="71"/>
      <c r="I107" s="70" t="str">
        <f t="shared" si="8"/>
        <v>Ninguno aplicaNinguno aplica</v>
      </c>
      <c r="J107" t="s">
        <v>372</v>
      </c>
      <c r="K107" t="s">
        <v>372</v>
      </c>
      <c r="L107" t="s">
        <v>372</v>
      </c>
      <c r="M107" t="s">
        <v>372</v>
      </c>
      <c r="N107" t="s">
        <v>372</v>
      </c>
      <c r="O107" s="71">
        <f t="shared" si="10"/>
        <v>0</v>
      </c>
      <c r="R107" s="66">
        <v>3</v>
      </c>
      <c r="S107" s="66" cm="1">
        <f t="array" ref="S107">IFERROR(INDEX($O$7:$O$201,S58),"N/A")</f>
        <v>0</v>
      </c>
      <c r="T107" s="66" t="str" cm="1">
        <f t="array" ref="T107">IFERROR(INDEX($O$7:$O$201,T58),"N/A")</f>
        <v>N/A</v>
      </c>
      <c r="U107" s="66" t="str" cm="1">
        <f t="array" ref="U107">IFERROR(INDEX($O$7:$O$201,U58),"N/A")</f>
        <v>N/A</v>
      </c>
      <c r="V107" s="66" cm="1">
        <f t="array" ref="V107">IFERROR(INDEX($O$7:$O$201,V58),"N/A")</f>
        <v>0</v>
      </c>
      <c r="W107" s="66" cm="1">
        <f t="array" ref="W107">IFERROR(INDEX($O$7:$O$201,W58),"N/A")</f>
        <v>0</v>
      </c>
      <c r="Z107" s="66" t="s">
        <v>57</v>
      </c>
      <c r="AA107" s="66">
        <v>1</v>
      </c>
    </row>
    <row r="108" spans="1:27" x14ac:dyDescent="0.25">
      <c r="A108" s="70" t="str">
        <f>Health!A35</f>
        <v>Terapias (seleccione todo lo que corresponda)</v>
      </c>
      <c r="B108">
        <f>Health!B35</f>
        <v>0</v>
      </c>
      <c r="C108">
        <f>Health!C35</f>
        <v>0</v>
      </c>
      <c r="D108">
        <f>Health!D35</f>
        <v>0</v>
      </c>
      <c r="H108" s="71"/>
      <c r="I108" s="70" t="str">
        <f t="shared" si="8"/>
        <v>Terapias (seleccione todo lo que corresponda)Terapias (seleccione todo lo que corresponda)</v>
      </c>
      <c r="J108" t="s">
        <v>372</v>
      </c>
      <c r="K108" t="s">
        <v>372</v>
      </c>
      <c r="L108" t="s">
        <v>372</v>
      </c>
      <c r="M108" t="s">
        <v>372</v>
      </c>
      <c r="N108" t="s">
        <v>372</v>
      </c>
      <c r="O108" s="71">
        <f t="shared" si="10"/>
        <v>0</v>
      </c>
      <c r="R108" s="66">
        <v>4</v>
      </c>
      <c r="S108" s="66" cm="1">
        <f t="array" ref="S108">IFERROR(INDEX($O$7:$O$201,S59),"N/A")</f>
        <v>0</v>
      </c>
      <c r="T108" s="66" t="str" cm="1">
        <f t="array" ref="T108">IFERROR(INDEX($O$7:$O$201,T59),"N/A")</f>
        <v>N/A</v>
      </c>
      <c r="U108" s="66" t="str" cm="1">
        <f t="array" ref="U108">IFERROR(INDEX($O$7:$O$201,U59),"N/A")</f>
        <v>N/A</v>
      </c>
      <c r="V108" s="66" cm="1">
        <f t="array" ref="V108">IFERROR(INDEX($O$7:$O$201,V59),"N/A")</f>
        <v>0</v>
      </c>
      <c r="W108" s="66" cm="1">
        <f t="array" ref="W108">IFERROR(INDEX($O$7:$O$201,W59),"N/A")</f>
        <v>0</v>
      </c>
      <c r="Z108" s="66" t="s">
        <v>68</v>
      </c>
      <c r="AA108" s="66" t="s">
        <v>69</v>
      </c>
    </row>
    <row r="109" spans="1:27" x14ac:dyDescent="0.25">
      <c r="A109" s="70" t="str">
        <f>Health!A36</f>
        <v>Hipoterapia / terapia asistida con caballos</v>
      </c>
      <c r="B109" t="str">
        <f>Health!B36</f>
        <v>Sí</v>
      </c>
      <c r="C109">
        <f>Health!C36</f>
        <v>0</v>
      </c>
      <c r="D109">
        <f>Health!D36</f>
        <v>0</v>
      </c>
      <c r="H109" s="71"/>
      <c r="I109" s="70" t="str">
        <f t="shared" si="8"/>
        <v>Hipoterapia / terapia asistida con caballosHipoterapia / terapia asistida con caballos</v>
      </c>
      <c r="J109" t="s">
        <v>372</v>
      </c>
      <c r="K109" t="s">
        <v>372</v>
      </c>
      <c r="L109" t="s">
        <v>372</v>
      </c>
      <c r="M109" t="s">
        <v>320</v>
      </c>
      <c r="N109" t="s">
        <v>372</v>
      </c>
      <c r="O109" s="71">
        <f>IF(B119="Yes",0,VLOOKUP($D109,$Z$7:$AA$112,2,0))</f>
        <v>0</v>
      </c>
      <c r="R109" s="66">
        <v>5</v>
      </c>
      <c r="S109" s="66" cm="1">
        <f t="array" ref="S109">IFERROR(INDEX($O$7:$O$201,S60),"N/A")</f>
        <v>0</v>
      </c>
      <c r="T109" s="66" t="str" cm="1">
        <f t="array" ref="T109">IFERROR(INDEX($O$7:$O$201,T60),"N/A")</f>
        <v>N/A</v>
      </c>
      <c r="U109" s="66" t="str" cm="1">
        <f t="array" ref="U109">IFERROR(INDEX($O$7:$O$201,U60),"N/A")</f>
        <v>N/A</v>
      </c>
      <c r="V109" s="66" cm="1">
        <f t="array" ref="V109">IFERROR(INDEX($O$7:$O$201,V60),"N/A")</f>
        <v>0</v>
      </c>
      <c r="W109" s="66" cm="1">
        <f t="array" ref="W109">IFERROR(INDEX($O$7:$O$201,W60),"N/A")</f>
        <v>0</v>
      </c>
      <c r="Z109" s="66" t="b">
        <v>1</v>
      </c>
      <c r="AA109" s="66">
        <v>1</v>
      </c>
    </row>
    <row r="110" spans="1:27" x14ac:dyDescent="0.25">
      <c r="A110" s="70" t="str">
        <f>Health!A37</f>
        <v>Terapia de masaje</v>
      </c>
      <c r="B110" t="str">
        <f>Health!B37</f>
        <v>Sí</v>
      </c>
      <c r="C110">
        <f>Health!C37</f>
        <v>0</v>
      </c>
      <c r="D110">
        <f>Health!D37</f>
        <v>0</v>
      </c>
      <c r="H110" s="71"/>
      <c r="I110" s="70" t="str">
        <f t="shared" si="8"/>
        <v>Terapia de masajeTerapia de masaje</v>
      </c>
      <c r="J110" t="s">
        <v>372</v>
      </c>
      <c r="K110" t="s">
        <v>372</v>
      </c>
      <c r="L110" t="s">
        <v>372</v>
      </c>
      <c r="M110" t="s">
        <v>325</v>
      </c>
      <c r="N110" t="s">
        <v>372</v>
      </c>
      <c r="O110" s="71">
        <f>IF(B119="Yes",0,VLOOKUP($D110,$Z$7:$AA$112,2,0))</f>
        <v>0</v>
      </c>
      <c r="R110" s="66">
        <v>6</v>
      </c>
      <c r="S110" s="66" cm="1">
        <f t="array" ref="S110">IFERROR(INDEX($O$7:$O$201,S61),"N/A")</f>
        <v>0</v>
      </c>
      <c r="T110" s="66" t="str" cm="1">
        <f t="array" ref="T110">IFERROR(INDEX($O$7:$O$201,T61),"N/A")</f>
        <v>N/A</v>
      </c>
      <c r="U110" s="66" t="str" cm="1">
        <f t="array" ref="U110">IFERROR(INDEX($O$7:$O$201,U61),"N/A")</f>
        <v>N/A</v>
      </c>
      <c r="V110" s="66" cm="1">
        <f t="array" ref="V110">IFERROR(INDEX($O$7:$O$201,V61),"N/A")</f>
        <v>0</v>
      </c>
      <c r="W110" s="66" cm="1">
        <f t="array" ref="W110">IFERROR(INDEX($O$7:$O$201,W61),"N/A")</f>
        <v>0</v>
      </c>
      <c r="Z110" s="66" t="b">
        <v>0</v>
      </c>
      <c r="AA110" s="66">
        <v>0</v>
      </c>
    </row>
    <row r="111" spans="1:27" x14ac:dyDescent="0.25">
      <c r="A111" s="70" t="str">
        <f>Health!A38</f>
        <v>Terapia musical</v>
      </c>
      <c r="B111" t="str">
        <f>Health!B38</f>
        <v>Sí</v>
      </c>
      <c r="C111">
        <f>Health!C38</f>
        <v>0</v>
      </c>
      <c r="D111">
        <f>Health!D38</f>
        <v>0</v>
      </c>
      <c r="H111" s="71"/>
      <c r="I111" s="70" t="str">
        <f t="shared" si="8"/>
        <v>Terapia musicalTerapia musical</v>
      </c>
      <c r="J111" t="s">
        <v>372</v>
      </c>
      <c r="K111" t="s">
        <v>372</v>
      </c>
      <c r="L111" t="s">
        <v>372</v>
      </c>
      <c r="M111" t="s">
        <v>330</v>
      </c>
      <c r="N111" t="s">
        <v>372</v>
      </c>
      <c r="O111" s="71">
        <f>IF(B119="Yes",0,VLOOKUP($D111,$Z$7:$AA$112,2,0))</f>
        <v>0</v>
      </c>
      <c r="R111" s="66">
        <v>7</v>
      </c>
      <c r="S111" s="66" cm="1">
        <f t="array" ref="S111">IFERROR(INDEX($O$7:$O$201,S62),"N/A")</f>
        <v>0</v>
      </c>
      <c r="T111" s="66" t="str" cm="1">
        <f t="array" ref="T111">IFERROR(INDEX($O$7:$O$201,T62),"N/A")</f>
        <v>N/A</v>
      </c>
      <c r="U111" s="66" t="str" cm="1">
        <f t="array" ref="U111">IFERROR(INDEX($O$7:$O$201,U62),"N/A")</f>
        <v>N/A</v>
      </c>
      <c r="V111" s="66" cm="1">
        <f t="array" ref="V111">IFERROR(INDEX($O$7:$O$201,V62),"N/A")</f>
        <v>0</v>
      </c>
      <c r="W111" s="66" cm="1">
        <f t="array" ref="W111">IFERROR(INDEX($O$7:$O$201,W62),"N/A")</f>
        <v>0</v>
      </c>
      <c r="Z111" s="66" t="s">
        <v>65</v>
      </c>
      <c r="AA111" s="66">
        <v>0</v>
      </c>
    </row>
    <row r="112" spans="1:27" x14ac:dyDescent="0.25">
      <c r="A112" s="70" t="str">
        <f>Health!A39</f>
        <v>Terapias alternativas/integrativas (p. ej., acupuntura, punción seca, ventosas)</v>
      </c>
      <c r="B112" t="str">
        <f>Health!B39</f>
        <v>Sí</v>
      </c>
      <c r="C112">
        <f>Health!C39</f>
        <v>0</v>
      </c>
      <c r="D112">
        <f>Health!D39</f>
        <v>0</v>
      </c>
      <c r="H112" s="71"/>
      <c r="I112" s="70" t="str">
        <f t="shared" si="8"/>
        <v>Terapias alternativas/integrativas (p. ej., acupuntura, punción seca, ventosas)Terapias alternativas/integrativas (p. ej., acupuntura, punción seca, ventosas)</v>
      </c>
      <c r="J112" t="s">
        <v>372</v>
      </c>
      <c r="K112" t="s">
        <v>372</v>
      </c>
      <c r="L112" t="s">
        <v>372</v>
      </c>
      <c r="M112" t="s">
        <v>315</v>
      </c>
      <c r="N112" t="s">
        <v>372</v>
      </c>
      <c r="O112" s="71">
        <f>IF(B119="Yes",0,VLOOKUP($D112,$Z$7:$AA$112,2,0))</f>
        <v>0</v>
      </c>
      <c r="R112" s="66">
        <v>8</v>
      </c>
      <c r="S112" s="66" cm="1">
        <f t="array" ref="S112">IFERROR(INDEX($O$7:$O$201,S63),"N/A")</f>
        <v>0</v>
      </c>
      <c r="T112" s="66" t="str" cm="1">
        <f t="array" ref="T112">IFERROR(INDEX($O$7:$O$201,T63),"N/A")</f>
        <v>N/A</v>
      </c>
      <c r="U112" s="66" t="str" cm="1">
        <f t="array" ref="U112">IFERROR(INDEX($O$7:$O$201,U63),"N/A")</f>
        <v>N/A</v>
      </c>
      <c r="V112" s="66" cm="1">
        <f t="array" ref="V112">IFERROR(INDEX($O$7:$O$201,V63),"N/A")</f>
        <v>0</v>
      </c>
      <c r="W112" s="66" cm="1">
        <f t="array" ref="W112">IFERROR(INDEX($O$7:$O$201,W63),"N/A")</f>
        <v>0</v>
      </c>
      <c r="Z112" s="66">
        <v>0</v>
      </c>
      <c r="AA112" s="66">
        <v>0</v>
      </c>
    </row>
    <row r="113" spans="1:27" x14ac:dyDescent="0.25">
      <c r="A113" s="70" t="str">
        <f>Health!A40</f>
        <v>Terapia respiratoria</v>
      </c>
      <c r="B113" t="str">
        <f>Health!B40</f>
        <v>Sí</v>
      </c>
      <c r="C113">
        <f>Health!C40</f>
        <v>0</v>
      </c>
      <c r="D113">
        <f>Health!D40</f>
        <v>0</v>
      </c>
      <c r="H113" s="71"/>
      <c r="I113" s="70" t="str">
        <f t="shared" si="8"/>
        <v>Terapia respiratoriaTerapia respiratoria</v>
      </c>
      <c r="J113" t="s">
        <v>372</v>
      </c>
      <c r="K113" t="s">
        <v>372</v>
      </c>
      <c r="L113" t="s">
        <v>372</v>
      </c>
      <c r="M113" t="s">
        <v>345</v>
      </c>
      <c r="N113" t="s">
        <v>372</v>
      </c>
      <c r="O113" s="71">
        <f>IF(B119="Yes",0,VLOOKUP($D113,$Z$7:$AA$112,2,0))</f>
        <v>0</v>
      </c>
      <c r="R113" s="66">
        <v>9</v>
      </c>
      <c r="S113" s="66" cm="1">
        <f t="array" ref="S113">IFERROR(INDEX($O$7:$O$201,S64),"N/A")</f>
        <v>0</v>
      </c>
      <c r="T113" s="66" cm="1">
        <f t="array" ref="T113">IFERROR(INDEX($O$7:$O$201,T64),"N/A")</f>
        <v>0</v>
      </c>
      <c r="U113" s="66" t="str" cm="1">
        <f t="array" ref="U113">IFERROR(INDEX($O$7:$O$201,U64),"N/A")</f>
        <v>N/A</v>
      </c>
      <c r="V113" s="66" cm="1">
        <f t="array" ref="V113">IFERROR(INDEX($O$7:$O$201,V64),"N/A")</f>
        <v>0</v>
      </c>
      <c r="W113" s="66" cm="1">
        <f t="array" ref="W113">IFERROR(INDEX($O$7:$O$201,W64),"N/A")</f>
        <v>0</v>
      </c>
      <c r="Z113" s="66" t="s">
        <v>384</v>
      </c>
      <c r="AA113" s="66" t="s">
        <v>69</v>
      </c>
    </row>
    <row r="114" spans="1:27" x14ac:dyDescent="0.25">
      <c r="A114" s="70" t="str">
        <f>Health!A41</f>
        <v>Terapia del habla y lenguaje</v>
      </c>
      <c r="B114" t="str">
        <f>Health!B41</f>
        <v>Sí</v>
      </c>
      <c r="C114">
        <f>Health!C41</f>
        <v>0</v>
      </c>
      <c r="D114">
        <f>Health!D41</f>
        <v>0</v>
      </c>
      <c r="H114" s="71"/>
      <c r="I114" s="70" t="str">
        <f t="shared" si="8"/>
        <v>Terapia del habla y lenguajeTerapia del habla y lenguaje</v>
      </c>
      <c r="J114" t="s">
        <v>372</v>
      </c>
      <c r="K114" t="s">
        <v>372</v>
      </c>
      <c r="L114" t="s">
        <v>372</v>
      </c>
      <c r="M114" t="s">
        <v>347</v>
      </c>
      <c r="N114" t="s">
        <v>372</v>
      </c>
      <c r="O114" s="71">
        <f>IF(B119="Yes",0,VLOOKUP($D114,$Z$7:$AA$112,2,0))</f>
        <v>0</v>
      </c>
      <c r="R114" s="66">
        <v>10</v>
      </c>
      <c r="S114" s="66" cm="1">
        <f t="array" ref="S114">IFERROR(INDEX($O$7:$O$201,S65),"N/A")</f>
        <v>0</v>
      </c>
      <c r="T114" s="66" cm="1">
        <f t="array" ref="T114">IFERROR(INDEX($O$7:$O$201,T65),"N/A")</f>
        <v>0</v>
      </c>
      <c r="U114" s="66" t="str" cm="1">
        <f t="array" ref="U114">IFERROR(INDEX($O$7:$O$201,U65),"N/A")</f>
        <v>N/A</v>
      </c>
      <c r="V114" s="66" cm="1">
        <f t="array" ref="V114">IFERROR(INDEX($O$7:$O$201,V65),"N/A")</f>
        <v>0</v>
      </c>
      <c r="W114" s="66" cm="1">
        <f t="array" ref="W114">IFERROR(INDEX($O$7:$O$201,W65),"N/A")</f>
        <v>0</v>
      </c>
      <c r="Z114" s="66" t="s">
        <v>22</v>
      </c>
      <c r="AA114" s="66">
        <v>1</v>
      </c>
    </row>
    <row r="115" spans="1:27" x14ac:dyDescent="0.25">
      <c r="A115" s="70" t="str">
        <f>Health!A42</f>
        <v>Terapia ocupacional</v>
      </c>
      <c r="B115" t="str">
        <f>Health!B42</f>
        <v>Sí</v>
      </c>
      <c r="C115">
        <f>Health!C42</f>
        <v>0</v>
      </c>
      <c r="D115">
        <f>Health!D42</f>
        <v>0</v>
      </c>
      <c r="H115" s="71"/>
      <c r="I115" s="70" t="str">
        <f t="shared" si="8"/>
        <v>Terapia ocupacionalTerapia ocupacional</v>
      </c>
      <c r="J115" t="s">
        <v>372</v>
      </c>
      <c r="K115" t="s">
        <v>372</v>
      </c>
      <c r="L115" t="s">
        <v>372</v>
      </c>
      <c r="M115" t="s">
        <v>334</v>
      </c>
      <c r="N115" t="s">
        <v>372</v>
      </c>
      <c r="O115" s="71">
        <f>IF(B119="Yes",0,VLOOKUP($D115,$Z$7:$AA$112,2,0))</f>
        <v>0</v>
      </c>
      <c r="R115" s="66">
        <v>11</v>
      </c>
      <c r="S115" s="66" cm="1">
        <f t="array" ref="S115">IFERROR(INDEX($O$7:$O$201,S66),"N/A")</f>
        <v>0</v>
      </c>
      <c r="T115" s="66" t="str" cm="1">
        <f t="array" ref="T115">IFERROR(INDEX($O$7:$O$201,T66),"N/A")</f>
        <v>N/A</v>
      </c>
      <c r="U115" s="66" cm="1">
        <f t="array" ref="U115">IFERROR(INDEX($O$7:$O$201,U66),"N/A")</f>
        <v>0</v>
      </c>
      <c r="V115" s="66" cm="1">
        <f t="array" ref="V115">IFERROR(INDEX($O$7:$O$201,V66),"N/A")</f>
        <v>0</v>
      </c>
      <c r="W115" s="66" cm="1">
        <f t="array" ref="W115">IFERROR(INDEX($O$7:$O$201,W66),"N/A")</f>
        <v>0</v>
      </c>
      <c r="Z115" s="66" t="s">
        <v>23</v>
      </c>
      <c r="AA115" s="66">
        <v>4</v>
      </c>
    </row>
    <row r="116" spans="1:27" x14ac:dyDescent="0.25">
      <c r="A116" s="70" t="str">
        <f>Health!A43</f>
        <v>Fisioterapia</v>
      </c>
      <c r="B116" t="str">
        <f>Health!B43</f>
        <v>Sí</v>
      </c>
      <c r="C116">
        <f>Health!C43</f>
        <v>0</v>
      </c>
      <c r="D116">
        <f>Health!D43</f>
        <v>0</v>
      </c>
      <c r="H116" s="71"/>
      <c r="I116" s="70" t="str">
        <f t="shared" si="8"/>
        <v>FisioterapiaFisioterapia</v>
      </c>
      <c r="J116" t="s">
        <v>372</v>
      </c>
      <c r="K116" t="s">
        <v>372</v>
      </c>
      <c r="L116" t="s">
        <v>372</v>
      </c>
      <c r="M116" t="s">
        <v>340</v>
      </c>
      <c r="N116" t="s">
        <v>372</v>
      </c>
      <c r="O116" s="71">
        <f>IF(B119="Yes",0,VLOOKUP($D116,$Z$7:$AA$112,2,0))</f>
        <v>0</v>
      </c>
      <c r="R116" s="66">
        <v>12</v>
      </c>
      <c r="S116" s="66" cm="1">
        <f t="array" ref="S116">IFERROR(INDEX($O$7:$O$201,S67),"N/A")</f>
        <v>0</v>
      </c>
      <c r="T116" s="66" cm="1">
        <f t="array" ref="T116">IFERROR(INDEX($O$7:$O$201,T67),"N/A")</f>
        <v>0</v>
      </c>
      <c r="U116" s="66" cm="1">
        <f t="array" ref="U116">IFERROR(INDEX($O$7:$O$201,U67),"N/A")</f>
        <v>0</v>
      </c>
      <c r="V116" s="66" cm="1">
        <f t="array" ref="V116">IFERROR(INDEX($O$7:$O$201,V67),"N/A")</f>
        <v>0</v>
      </c>
      <c r="W116" s="66" cm="1">
        <f t="array" ref="W116">IFERROR(INDEX($O$7:$O$201,W67),"N/A")</f>
        <v>0</v>
      </c>
      <c r="Z116" s="66" t="s">
        <v>24</v>
      </c>
      <c r="AA116" s="66">
        <v>9</v>
      </c>
    </row>
    <row r="117" spans="1:27" x14ac:dyDescent="0.25">
      <c r="A117" s="70" t="str">
        <f>Health!A44</f>
        <v>Ejercicios de rango de movimiento</v>
      </c>
      <c r="B117" t="str">
        <f>Health!B44</f>
        <v>Sí</v>
      </c>
      <c r="C117">
        <f>Health!C44</f>
        <v>0</v>
      </c>
      <c r="D117">
        <f>Health!D44</f>
        <v>0</v>
      </c>
      <c r="H117" s="71"/>
      <c r="I117" s="70" t="str">
        <f t="shared" si="8"/>
        <v>Ejercicios de rango de movimientoEjercicios de rango de movimiento</v>
      </c>
      <c r="J117" t="s">
        <v>372</v>
      </c>
      <c r="K117" t="s">
        <v>372</v>
      </c>
      <c r="L117" t="s">
        <v>372</v>
      </c>
      <c r="M117" t="s">
        <v>343</v>
      </c>
      <c r="N117" t="s">
        <v>372</v>
      </c>
      <c r="O117" s="71">
        <f>IF(B119="Yes",0,VLOOKUP($D117,$Z$7:$AA$112,2,0))</f>
        <v>0</v>
      </c>
      <c r="R117" s="66">
        <v>13</v>
      </c>
      <c r="S117" s="66" cm="1">
        <f t="array" ref="S117">IFERROR(INDEX($O$7:$O$201,S68),"N/A")</f>
        <v>0</v>
      </c>
      <c r="T117" s="66" cm="1">
        <f t="array" ref="T117">IFERROR(INDEX($O$7:$O$201,T68),"N/A")</f>
        <v>0</v>
      </c>
      <c r="U117" s="66" cm="1">
        <f t="array" ref="U117">IFERROR(INDEX($O$7:$O$201,U68),"N/A")</f>
        <v>0</v>
      </c>
      <c r="V117" s="66" cm="1">
        <f t="array" ref="V117">IFERROR(INDEX($O$7:$O$201,V68),"N/A")</f>
        <v>0</v>
      </c>
      <c r="W117" s="66" cm="1">
        <f t="array" ref="W117">IFERROR(INDEX($O$7:$O$201,W68),"N/A")</f>
        <v>0</v>
      </c>
      <c r="Z117" s="66" t="s">
        <v>26</v>
      </c>
      <c r="AA117" s="66">
        <v>16</v>
      </c>
    </row>
    <row r="118" spans="1:27" x14ac:dyDescent="0.25">
      <c r="A118" s="70" t="str">
        <f>Health!A45</f>
        <v>Manejo del dolor</v>
      </c>
      <c r="B118" t="str">
        <f>Health!B45</f>
        <v>Sí</v>
      </c>
      <c r="C118">
        <f>Health!C45</f>
        <v>0</v>
      </c>
      <c r="D118">
        <f>Health!D45</f>
        <v>0</v>
      </c>
      <c r="H118" s="71"/>
      <c r="I118" s="70" t="str">
        <f t="shared" si="8"/>
        <v>Manejo del dolorManejo del dolor</v>
      </c>
      <c r="J118" t="s">
        <v>372</v>
      </c>
      <c r="K118" t="s">
        <v>372</v>
      </c>
      <c r="L118" t="s">
        <v>372</v>
      </c>
      <c r="M118" t="s">
        <v>337</v>
      </c>
      <c r="N118" t="s">
        <v>372</v>
      </c>
      <c r="O118" s="71">
        <f>IF(B119="Yes",0,VLOOKUP($D118,$Z$7:$AA$112,2,0))</f>
        <v>0</v>
      </c>
      <c r="R118" s="66">
        <v>14</v>
      </c>
      <c r="S118" s="66" cm="1">
        <f t="array" ref="S118">IFERROR(INDEX($O$7:$O$201,S69),"N/A")</f>
        <v>0</v>
      </c>
      <c r="T118" s="66" cm="1">
        <f t="array" ref="T118">IFERROR(INDEX($O$7:$O$201,T69),"N/A")</f>
        <v>0</v>
      </c>
      <c r="U118" s="66" cm="1">
        <f t="array" ref="U118">IFERROR(INDEX($O$7:$O$201,U69),"N/A")</f>
        <v>0</v>
      </c>
      <c r="V118" s="66" cm="1">
        <f t="array" ref="V118">IFERROR(INDEX($O$7:$O$201,V69),"N/A")</f>
        <v>0</v>
      </c>
      <c r="W118" s="66" cm="1">
        <f t="array" ref="W118">IFERROR(INDEX($O$7:$O$201,W69),"N/A")</f>
        <v>0</v>
      </c>
      <c r="Z118" s="66" t="s">
        <v>29</v>
      </c>
      <c r="AA118" s="66">
        <v>16</v>
      </c>
    </row>
    <row r="119" spans="1:27" x14ac:dyDescent="0.25">
      <c r="A119" s="70" t="str">
        <f>Health!A46</f>
        <v>Ninguno aplica</v>
      </c>
      <c r="B119" t="str">
        <f>Health!B46</f>
        <v>No</v>
      </c>
      <c r="C119">
        <f>Health!C46</f>
        <v>0</v>
      </c>
      <c r="D119">
        <f>Health!D46</f>
        <v>0</v>
      </c>
      <c r="H119" s="71"/>
      <c r="I119" s="70" t="str">
        <f t="shared" si="8"/>
        <v>Ninguno aplicaNinguno aplica</v>
      </c>
      <c r="J119" t="s">
        <v>372</v>
      </c>
      <c r="K119" t="s">
        <v>372</v>
      </c>
      <c r="L119" t="s">
        <v>372</v>
      </c>
      <c r="M119" t="s">
        <v>372</v>
      </c>
      <c r="N119" t="s">
        <v>372</v>
      </c>
      <c r="O119" s="71">
        <f t="shared" si="10"/>
        <v>0</v>
      </c>
      <c r="R119" s="66">
        <v>15</v>
      </c>
      <c r="S119" s="66" cm="1">
        <f t="array" ref="S119">IFERROR(INDEX($O$7:$O$201,S70),"N/A")</f>
        <v>0</v>
      </c>
      <c r="T119" s="66" cm="1">
        <f t="array" ref="T119">IFERROR(INDEX($O$7:$O$201,T70),"N/A")</f>
        <v>0</v>
      </c>
      <c r="U119" s="66" cm="1">
        <f t="array" ref="U119">IFERROR(INDEX($O$7:$O$201,U70),"N/A")</f>
        <v>0</v>
      </c>
      <c r="V119" s="66" cm="1">
        <f t="array" ref="V119">IFERROR(INDEX($O$7:$O$201,V70),"N/A")</f>
        <v>0</v>
      </c>
      <c r="W119" s="66" cm="1">
        <f t="array" ref="W119">IFERROR(INDEX($O$7:$O$201,W70),"N/A")</f>
        <v>0</v>
      </c>
      <c r="Z119" s="66">
        <v>0</v>
      </c>
      <c r="AA119" s="66">
        <v>0</v>
      </c>
    </row>
    <row r="120" spans="1:27" x14ac:dyDescent="0.25">
      <c r="A120" s="70"/>
      <c r="H120" s="71"/>
      <c r="I120" s="70" t="str">
        <f t="shared" si="8"/>
        <v/>
      </c>
      <c r="J120" t="s">
        <v>372</v>
      </c>
      <c r="K120" t="s">
        <v>372</v>
      </c>
      <c r="L120" t="s">
        <v>372</v>
      </c>
      <c r="M120" t="s">
        <v>372</v>
      </c>
      <c r="N120" t="s">
        <v>372</v>
      </c>
      <c r="O120" s="71"/>
      <c r="R120" s="66">
        <v>16</v>
      </c>
      <c r="S120" s="66" cm="1">
        <f t="array" ref="S120">IFERROR(INDEX($O$7:$O$201,S71),"N/A")</f>
        <v>0</v>
      </c>
      <c r="T120" s="66" cm="1">
        <f t="array" ref="T120">IFERROR(INDEX($O$7:$O$201,T71),"N/A")</f>
        <v>0</v>
      </c>
      <c r="U120" s="66" cm="1">
        <f t="array" ref="U120">IFERROR(INDEX($O$7:$O$201,U71),"N/A")</f>
        <v>0</v>
      </c>
      <c r="V120" s="66" cm="1">
        <f t="array" ref="V120">IFERROR(INDEX($O$7:$O$201,V71),"N/A")</f>
        <v>0</v>
      </c>
      <c r="W120" s="66" cm="1">
        <f t="array" ref="W120">IFERROR(INDEX($O$7:$O$201,W71),"N/A")</f>
        <v>0</v>
      </c>
      <c r="Z120" s="66" t="s">
        <v>171</v>
      </c>
      <c r="AA120" s="66">
        <v>0</v>
      </c>
    </row>
    <row r="121" spans="1:27" x14ac:dyDescent="0.25">
      <c r="A121" s="70" t="s">
        <v>62</v>
      </c>
      <c r="H121" s="71"/>
      <c r="I121" s="70" t="str">
        <f t="shared" si="8"/>
        <v>Psychosocial- BehaviorsPsychosocial- Behaviors</v>
      </c>
      <c r="J121" t="s">
        <v>372</v>
      </c>
      <c r="K121" t="s">
        <v>372</v>
      </c>
      <c r="L121" t="s">
        <v>372</v>
      </c>
      <c r="M121" t="s">
        <v>372</v>
      </c>
      <c r="N121" t="s">
        <v>372</v>
      </c>
      <c r="O121" s="71"/>
      <c r="R121" s="66">
        <v>17</v>
      </c>
      <c r="S121" s="66" cm="1">
        <f t="array" ref="S121">IFERROR(INDEX($O$7:$O$201,S72),"N/A")</f>
        <v>0</v>
      </c>
      <c r="T121" s="66" cm="1">
        <f t="array" ref="T121">IFERROR(INDEX($O$7:$O$201,T72),"N/A")</f>
        <v>0</v>
      </c>
      <c r="U121" s="66" cm="1">
        <f t="array" ref="U121">IFERROR(INDEX($O$7:$O$201,U72),"N/A")</f>
        <v>0</v>
      </c>
      <c r="V121" s="66" cm="1">
        <f t="array" ref="V121">IFERROR(INDEX($O$7:$O$201,V72),"N/A")</f>
        <v>0</v>
      </c>
      <c r="W121" s="66" cm="1">
        <f t="array" ref="W121">IFERROR(INDEX($O$7:$O$201,W72),"N/A")</f>
        <v>0</v>
      </c>
    </row>
    <row r="122" spans="1:27" x14ac:dyDescent="0.25">
      <c r="A122" s="70"/>
      <c r="B122" t="str">
        <f>'Psychosocial - Behaviors'!B2</f>
        <v>Actualmente requiere intervención y/o presenta síntomas</v>
      </c>
      <c r="C122" t="str">
        <f>'Psychosocial - Behaviors'!C2</f>
        <v>Tipo de intervención y frecuencia</v>
      </c>
      <c r="H122" s="71"/>
      <c r="I122" s="70" t="str">
        <f t="shared" si="8"/>
        <v/>
      </c>
      <c r="J122" t="s">
        <v>372</v>
      </c>
      <c r="K122" t="s">
        <v>372</v>
      </c>
      <c r="L122" t="s">
        <v>372</v>
      </c>
      <c r="M122" t="s">
        <v>372</v>
      </c>
      <c r="N122" t="s">
        <v>372</v>
      </c>
      <c r="O122" s="71"/>
      <c r="R122" s="66">
        <v>18</v>
      </c>
      <c r="S122" s="66" cm="1">
        <f t="array" ref="S122">IFERROR(INDEX($O$7:$O$201,S73),"N/A")</f>
        <v>0</v>
      </c>
      <c r="T122" s="66" cm="1">
        <f t="array" ref="T122">IFERROR(INDEX($O$7:$O$201,T73),"N/A")</f>
        <v>0</v>
      </c>
      <c r="U122" s="66" cm="1">
        <f t="array" ref="U122">IFERROR(INDEX($O$7:$O$201,U73),"N/A")</f>
        <v>0</v>
      </c>
      <c r="V122" s="66" cm="1">
        <f t="array" ref="V122">IFERROR(INDEX($O$7:$O$201,V73),"N/A")</f>
        <v>0</v>
      </c>
      <c r="W122" s="66" cm="1">
        <f t="array" ref="W122">IFERROR(INDEX($O$7:$O$201,W73),"N/A")</f>
        <v>0</v>
      </c>
    </row>
    <row r="123" spans="1:27" x14ac:dyDescent="0.25">
      <c r="A123" s="70"/>
      <c r="C123" t="str">
        <f>'Psychosocial - Behaviors'!C3</f>
        <v>Indicación verbal (cueing)</v>
      </c>
      <c r="D123" t="str">
        <f>'Psychosocial - Behaviors'!D3</f>
        <v>Indicaciones físicas</v>
      </c>
      <c r="E123" t="str">
        <f>'Psychosocial - Behaviors'!E3</f>
        <v>Intervención planificada</v>
      </c>
      <c r="F123" t="str">
        <f>'Psychosocial - Behaviors'!F3</f>
        <v>Medicamentos para manejar conductas</v>
      </c>
      <c r="G123" t="str">
        <f>'Psychosocial - Behaviors'!G3</f>
        <v>Otro</v>
      </c>
      <c r="H123" s="71" t="str">
        <f>'Psychosocial - Behaviors'!H3</f>
        <v>Ninguno y se requiere intervención</v>
      </c>
      <c r="I123" s="70" t="str">
        <f t="shared" si="8"/>
        <v/>
      </c>
      <c r="J123" t="s">
        <v>372</v>
      </c>
      <c r="K123" t="s">
        <v>372</v>
      </c>
      <c r="L123" t="s">
        <v>372</v>
      </c>
      <c r="M123" t="s">
        <v>372</v>
      </c>
      <c r="N123" t="s">
        <v>372</v>
      </c>
      <c r="O123" s="71" t="s">
        <v>371</v>
      </c>
      <c r="R123" s="66">
        <v>19</v>
      </c>
      <c r="S123" s="66" cm="1">
        <f t="array" ref="S123">IFERROR(INDEX($O$7:$O$201,S74),"N/A")</f>
        <v>0</v>
      </c>
      <c r="T123" s="66" cm="1">
        <f t="array" ref="T123">IFERROR(INDEX($O$7:$O$201,T74),"N/A")</f>
        <v>0</v>
      </c>
      <c r="U123" s="66" cm="1">
        <f t="array" ref="U123">IFERROR(INDEX($O$7:$O$201,U74),"N/A")</f>
        <v>0</v>
      </c>
      <c r="V123" s="66" cm="1">
        <f t="array" ref="V123">IFERROR(INDEX($O$7:$O$201,V74),"N/A")</f>
        <v>0</v>
      </c>
      <c r="W123" s="66" cm="1">
        <f t="array" ref="W123">IFERROR(INDEX($O$7:$O$201,W74),"N/A")</f>
        <v>0</v>
      </c>
    </row>
    <row r="124" spans="1:27" x14ac:dyDescent="0.25">
      <c r="A124" s="70" t="str">
        <f>'Psychosocial - Behaviors'!A4</f>
        <v>Agresividad física o conducta combativa: El participante presenta síntomas conductuales físicos dirigidos hacia otras personas (p. ej., golpear, patear, empujar, lanzar objetos, escupir).</v>
      </c>
      <c r="B124" t="str">
        <f>'Psychosocial - Behaviors'!B4</f>
        <v>Sí</v>
      </c>
      <c r="C124">
        <f>'Psychosocial - Behaviors'!C4</f>
        <v>0</v>
      </c>
      <c r="D124">
        <f>'Psychosocial - Behaviors'!D4</f>
        <v>0</v>
      </c>
      <c r="E124">
        <f>'Psychosocial - Behaviors'!E4</f>
        <v>0</v>
      </c>
      <c r="F124">
        <f>'Psychosocial - Behaviors'!F4</f>
        <v>0</v>
      </c>
      <c r="G124">
        <f>'Psychosocial - Behaviors'!G4</f>
        <v>0</v>
      </c>
      <c r="H124" s="71">
        <f>'Psychosocial - Behaviors'!H4</f>
        <v>0</v>
      </c>
      <c r="I124" s="70" t="str">
        <f t="shared" si="8"/>
        <v>Agresividad física o conducta combativa: El participante presenta síntomas conductuales físicos dirigidos hacia otras personanta síntomas conductuales físicos dirigidos hacia otras personas (p. ej., golpear, patear, empujar, lanzar objetos, escupir).</v>
      </c>
      <c r="J124" t="s">
        <v>372</v>
      </c>
      <c r="K124" t="s">
        <v>372</v>
      </c>
      <c r="L124" t="s">
        <v>372</v>
      </c>
      <c r="M124" t="s">
        <v>372</v>
      </c>
      <c r="N124" t="s">
        <v>152</v>
      </c>
      <c r="O124" s="71">
        <f>IF(B124="Yes",MAX(VLOOKUP($D124,$Z$114:$AA$120,2,0),VLOOKUP($E124,$Z$114:$AA$120,2,0)),0)</f>
        <v>0</v>
      </c>
      <c r="R124" s="66">
        <v>20</v>
      </c>
      <c r="S124" s="66" cm="1">
        <f t="array" ref="S124">IFERROR(INDEX($O$7:$O$201,S75),"N/A")</f>
        <v>0</v>
      </c>
      <c r="T124" s="66" cm="1">
        <f t="array" ref="T124">IFERROR(INDEX($O$7:$O$201,T75),"N/A")</f>
        <v>0</v>
      </c>
      <c r="U124" s="66" cm="1">
        <f t="array" ref="U124">IFERROR(INDEX($O$7:$O$201,U75),"N/A")</f>
        <v>0</v>
      </c>
      <c r="V124" s="66" cm="1">
        <f t="array" ref="V124">IFERROR(INDEX($O$7:$O$201,V75),"N/A")</f>
        <v>0</v>
      </c>
      <c r="W124" s="66" cm="1">
        <f t="array" ref="W124">IFERROR(INDEX($O$7:$O$201,W75),"N/A")</f>
        <v>0</v>
      </c>
    </row>
    <row r="125" spans="1:27" x14ac:dyDescent="0.25">
      <c r="A125" s="70" t="str">
        <f>'Psychosocial - Behaviors'!A5</f>
        <v>Agresividad verbal hacia otros: El participante presenta síntomas conductuales verbales dirigidos hacia otras personas (p. ej., gritar, amenazar, insultar, lenguaje obsceno excesivo, referencias sexuales).</v>
      </c>
      <c r="B125" t="str">
        <f>'Psychosocial - Behaviors'!B5</f>
        <v>Sí</v>
      </c>
      <c r="C125">
        <f>'Psychosocial - Behaviors'!C5</f>
        <v>0</v>
      </c>
      <c r="D125">
        <f>'Psychosocial - Behaviors'!D5</f>
        <v>0</v>
      </c>
      <c r="E125">
        <f>'Psychosocial - Behaviors'!E5</f>
        <v>0</v>
      </c>
      <c r="F125">
        <f>'Psychosocial - Behaviors'!F5</f>
        <v>0</v>
      </c>
      <c r="G125">
        <f>'Psychosocial - Behaviors'!G5</f>
        <v>0</v>
      </c>
      <c r="H125" s="71">
        <f>'Psychosocial - Behaviors'!H5</f>
        <v>0</v>
      </c>
      <c r="I125" s="70" t="str">
        <f t="shared" si="8"/>
        <v>Agresividad verbal hacia otros: El participante presenta síntomas conductuales verbales dirigidos hacia otras personas (p. ejerbales dirigidos hacia otras personas (p. ej., gritar, amenazar, insultar, lenguaje obsceno excesivo, referencias sexuales).</v>
      </c>
      <c r="J125" t="s">
        <v>372</v>
      </c>
      <c r="K125" t="s">
        <v>372</v>
      </c>
      <c r="L125" t="s">
        <v>372</v>
      </c>
      <c r="M125" t="s">
        <v>372</v>
      </c>
      <c r="N125" t="s">
        <v>132</v>
      </c>
      <c r="O125" s="71">
        <f t="shared" ref="O125:O154" si="12">IF(B125="Yes",MAX(VLOOKUP($D125,$Z$114:$AA$120,2,0),VLOOKUP($E125,$Z$114:$AA$120,2,0)),0)</f>
        <v>0</v>
      </c>
      <c r="R125" s="66">
        <v>21</v>
      </c>
      <c r="S125" s="66" cm="1">
        <f t="array" ref="S125">IFERROR(INDEX($O$7:$O$201,S76),"N/A")</f>
        <v>0</v>
      </c>
      <c r="T125" s="66" cm="1">
        <f t="array" ref="T125">IFERROR(INDEX($O$7:$O$201,T76),"N/A")</f>
        <v>0</v>
      </c>
      <c r="U125" s="66" cm="1">
        <f t="array" ref="U125">IFERROR(INDEX($O$7:$O$201,U76),"N/A")</f>
        <v>0</v>
      </c>
      <c r="V125" s="66" cm="1">
        <f t="array" ref="V125">IFERROR(INDEX($O$7:$O$201,V76),"N/A")</f>
        <v>0</v>
      </c>
      <c r="W125" s="66" cm="1">
        <f t="array" ref="W125">IFERROR(INDEX($O$7:$O$201,W76),"N/A")</f>
        <v>0</v>
      </c>
    </row>
    <row r="126" spans="1:27" x14ac:dyDescent="0.25">
      <c r="A126" s="70" t="str">
        <f>'Psychosocial - Behaviors'!A6</f>
        <v>Conductas autolesivas: El participante presenta síntomas conductuales disruptivos o peligrosos no dirigidos a otros, incluidas conductas autolesivas (p. ej., golpearse o rascarse, intentar retirar vías intravenosas).</v>
      </c>
      <c r="B126" t="str">
        <f>'Psychosocial - Behaviors'!B6</f>
        <v>Sí</v>
      </c>
      <c r="C126">
        <f>'Psychosocial - Behaviors'!C6</f>
        <v>0</v>
      </c>
      <c r="D126">
        <f>'Psychosocial - Behaviors'!D6</f>
        <v>0</v>
      </c>
      <c r="E126">
        <f>'Psychosocial - Behaviors'!E6</f>
        <v>0</v>
      </c>
      <c r="F126">
        <f>'Psychosocial - Behaviors'!F6</f>
        <v>0</v>
      </c>
      <c r="G126">
        <f>'Psychosocial - Behaviors'!G6</f>
        <v>0</v>
      </c>
      <c r="H126" s="71">
        <f>'Psychosocial - Behaviors'!H6</f>
        <v>0</v>
      </c>
      <c r="I126" s="70" t="str">
        <f t="shared" si="8"/>
        <v>Conductas autolesivas: El participante presenta síntomas conductuales disruptivos o peligrosos no dirigidos a otros, incluidasos no dirigidos a otros, incluidas conductas autolesivas (p. ej., golpearse o rascarse, intentar retirar vías intravenosas).</v>
      </c>
      <c r="J126" t="s">
        <v>372</v>
      </c>
      <c r="K126" t="s">
        <v>372</v>
      </c>
      <c r="L126" t="s">
        <v>372</v>
      </c>
      <c r="M126" t="s">
        <v>372</v>
      </c>
      <c r="N126" t="s">
        <v>184</v>
      </c>
      <c r="O126" s="71">
        <f t="shared" si="12"/>
        <v>0</v>
      </c>
      <c r="R126" s="66">
        <v>22</v>
      </c>
      <c r="S126" s="66" cm="1">
        <f t="array" ref="S126">IFERROR(INDEX($O$7:$O$201,S77),"N/A")</f>
        <v>0</v>
      </c>
      <c r="T126" s="66" cm="1">
        <f t="array" ref="T126">IFERROR(INDEX($O$7:$O$201,T77),"N/A")</f>
        <v>0</v>
      </c>
      <c r="U126" s="66" cm="1">
        <f t="array" ref="U126">IFERROR(INDEX($O$7:$O$201,U77),"N/A")</f>
        <v>0</v>
      </c>
      <c r="V126" s="66" cm="1">
        <f t="array" ref="V126">IFERROR(INDEX($O$7:$O$201,V77),"N/A")</f>
        <v>0</v>
      </c>
      <c r="W126" s="66" cm="1">
        <f t="array" ref="W126">IFERROR(INDEX($O$7:$O$201,W77),"N/A")</f>
        <v>0</v>
      </c>
    </row>
    <row r="127" spans="1:27" x14ac:dyDescent="0.25">
      <c r="A127" s="70" t="str">
        <f>'Psychosocial - Behaviors'!A7</f>
        <v xml:space="preserve">Destrucción de propiedad: El participante presenta conductas (o las presentaría sin intervención) destinadas a desarmar, dañar o destruir intencionalmente bienes públicos o privados. </v>
      </c>
      <c r="B127" t="str">
        <f>'Psychosocial - Behaviors'!B7</f>
        <v>Sí</v>
      </c>
      <c r="C127">
        <f>'Psychosocial - Behaviors'!C7</f>
        <v>0</v>
      </c>
      <c r="D127">
        <f>'Psychosocial - Behaviors'!D7</f>
        <v>0</v>
      </c>
      <c r="E127">
        <f>'Psychosocial - Behaviors'!E7</f>
        <v>0</v>
      </c>
      <c r="F127">
        <f>'Psychosocial - Behaviors'!F7</f>
        <v>0</v>
      </c>
      <c r="G127">
        <f>'Psychosocial - Behaviors'!G7</f>
        <v>0</v>
      </c>
      <c r="H127" s="71">
        <f>'Psychosocial - Behaviors'!H7</f>
        <v>0</v>
      </c>
      <c r="I127" s="70" t="str">
        <f t="shared" si="8"/>
        <v xml:space="preserve">Destrucción de propiedad: El participante presenta conductas (o las presentaría sin intervención) destinadas a desarmar, dañaas (o las presentaría sin intervención) destinadas a desarmar, dañar o destruir intencionalmente bienes públicos o privados. </v>
      </c>
      <c r="J127" t="s">
        <v>372</v>
      </c>
      <c r="K127" t="s">
        <v>372</v>
      </c>
      <c r="L127" t="s">
        <v>372</v>
      </c>
      <c r="M127" t="s">
        <v>372</v>
      </c>
      <c r="N127" t="s">
        <v>164</v>
      </c>
      <c r="O127" s="71">
        <f t="shared" si="12"/>
        <v>0</v>
      </c>
      <c r="R127" s="66">
        <v>23</v>
      </c>
      <c r="S127" s="66" cm="1">
        <f t="array" ref="S127">IFERROR(INDEX($O$7:$O$201,S78),"N/A")</f>
        <v>0</v>
      </c>
      <c r="T127" s="66" cm="1">
        <f t="array" ref="T127">IFERROR(INDEX($O$7:$O$201,T78),"N/A")</f>
        <v>0</v>
      </c>
      <c r="U127" s="66" cm="1">
        <f t="array" ref="U127">IFERROR(INDEX($O$7:$O$201,U78),"N/A")</f>
        <v>0</v>
      </c>
      <c r="V127" s="66" cm="1">
        <f t="array" ref="V127">IFERROR(INDEX($O$7:$O$201,V78),"N/A")</f>
        <v>0</v>
      </c>
      <c r="W127" s="66" cm="1">
        <f t="array" ref="W127">IFERROR(INDEX($O$7:$O$201,W78),"N/A")</f>
        <v>0</v>
      </c>
    </row>
    <row r="128" spans="1:27" x14ac:dyDescent="0.25">
      <c r="A128" s="70" t="str">
        <f>'Psychosocial - Behaviors'!A8</f>
        <v>Acoso o intimidación a otros: Uso de fuerza, amenaza o coerción para abusar, intimidar o dominar agresivamente a otras personas.</v>
      </c>
      <c r="B128" t="str">
        <f>'Psychosocial - Behaviors'!B8</f>
        <v>Sí</v>
      </c>
      <c r="C128">
        <f>'Psychosocial - Behaviors'!C8</f>
        <v>0</v>
      </c>
      <c r="D128">
        <f>'Psychosocial - Behaviors'!D8</f>
        <v>0</v>
      </c>
      <c r="E128">
        <f>'Psychosocial - Behaviors'!E8</f>
        <v>0</v>
      </c>
      <c r="F128">
        <f>'Psychosocial - Behaviors'!F8</f>
        <v>0</v>
      </c>
      <c r="G128">
        <f>'Psychosocial - Behaviors'!G8</f>
        <v>0</v>
      </c>
      <c r="H128" s="71">
        <f>'Psychosocial - Behaviors'!H8</f>
        <v>0</v>
      </c>
      <c r="I128" s="70" t="str">
        <f t="shared" si="8"/>
        <v>Acoso o intimidación a otros: Uso de fuerza, amenaza o coerción para abusar, intimidar o dominar agresivamente a otras personso o intimidación a otros: Uso de fuerza, amenaza o coerción para abusar, intimidar o dominar agresivamente a otras personas.</v>
      </c>
      <c r="J128" t="s">
        <v>372</v>
      </c>
      <c r="K128" t="s">
        <v>372</v>
      </c>
      <c r="L128" t="s">
        <v>372</v>
      </c>
      <c r="M128" t="s">
        <v>372</v>
      </c>
      <c r="N128" t="s">
        <v>124</v>
      </c>
      <c r="O128" s="71">
        <f t="shared" si="12"/>
        <v>0</v>
      </c>
      <c r="R128" s="66">
        <v>24</v>
      </c>
      <c r="S128" s="66" cm="1">
        <f t="array" ref="S128">IFERROR(INDEX($O$7:$O$201,S79),"N/A")</f>
        <v>0</v>
      </c>
      <c r="T128" s="66" cm="1">
        <f t="array" ref="T128">IFERROR(INDEX($O$7:$O$201,T79),"N/A")</f>
        <v>0</v>
      </c>
      <c r="U128" s="66" cm="1">
        <f t="array" ref="U128">IFERROR(INDEX($O$7:$O$201,U79),"N/A")</f>
        <v>0</v>
      </c>
      <c r="V128" s="66" cm="1">
        <f t="array" ref="V128">IFERROR(INDEX($O$7:$O$201,V79),"N/A")</f>
        <v>0</v>
      </c>
      <c r="W128" s="66" cm="1">
        <f t="array" ref="W128">IFERROR(INDEX($O$7:$O$201,W79),"N/A")</f>
        <v>0</v>
      </c>
    </row>
    <row r="129" spans="1:23" x14ac:dyDescent="0.25">
      <c r="A129" s="70" t="str">
        <f>'Psychosocial - Behaviors'!A9</f>
        <v>Conductas socialmente inaceptables: El participante se expresa (o lo haría sin intervención) de manera inapropiada o inaceptable. Incluye conductas disruptivas, infantiles o socialmente inapropiadas (p. ej., comentarios sexuales inapropiados, desvestirse, untar o lanzar comida o heces).</v>
      </c>
      <c r="B129" t="str">
        <f>'Psychosocial - Behaviors'!B9</f>
        <v>Sí</v>
      </c>
      <c r="C129">
        <f>'Psychosocial - Behaviors'!C9</f>
        <v>0</v>
      </c>
      <c r="D129">
        <f>'Psychosocial - Behaviors'!D9</f>
        <v>0</v>
      </c>
      <c r="E129">
        <f>'Psychosocial - Behaviors'!E9</f>
        <v>0</v>
      </c>
      <c r="F129">
        <f>'Psychosocial - Behaviors'!F9</f>
        <v>0</v>
      </c>
      <c r="G129">
        <f>'Psychosocial - Behaviors'!G9</f>
        <v>0</v>
      </c>
      <c r="H129" s="71">
        <f>'Psychosocial - Behaviors'!H9</f>
        <v>0</v>
      </c>
      <c r="I129" s="70" t="str">
        <f t="shared" si="8"/>
        <v>Conductas socialmente inaceptables: El participante se expresa (o lo haría sin intervención) de manera inapropiada o inaceptanfantiles o socialmente inapropiadas (p. ej., comentarios sexuales inapropiados, desvestirse, untar o lanzar comida o heces).</v>
      </c>
      <c r="J129" t="s">
        <v>372</v>
      </c>
      <c r="K129" t="s">
        <v>372</v>
      </c>
      <c r="L129" t="s">
        <v>372</v>
      </c>
      <c r="M129" t="s">
        <v>372</v>
      </c>
      <c r="N129" t="s">
        <v>170</v>
      </c>
      <c r="O129" s="71">
        <f t="shared" si="12"/>
        <v>0</v>
      </c>
      <c r="R129" s="66">
        <v>25</v>
      </c>
      <c r="S129" s="66" t="str" cm="1">
        <f t="array" ref="S129">IFERROR(INDEX($O$7:$O$201,S80),"N/A")</f>
        <v>N/A</v>
      </c>
      <c r="T129" s="66" cm="1">
        <f t="array" ref="T129">IFERROR(INDEX($O$7:$O$201,T80),"N/A")</f>
        <v>0</v>
      </c>
      <c r="U129" s="66" cm="1">
        <f t="array" ref="U129">IFERROR(INDEX($O$7:$O$201,U80),"N/A")</f>
        <v>0</v>
      </c>
      <c r="V129" s="66" cm="1">
        <f t="array" ref="V129">IFERROR(INDEX($O$7:$O$201,V80),"N/A")</f>
        <v>0</v>
      </c>
      <c r="W129" s="66" cm="1">
        <f t="array" ref="W129">IFERROR(INDEX($O$7:$O$201,W80),"N/A")</f>
        <v>0</v>
      </c>
    </row>
    <row r="130" spans="1:23" x14ac:dyDescent="0.25">
      <c r="A130" s="70" t="str">
        <f>'Psychosocial - Behaviors'!A10</f>
        <v>Provocar incendios o preocupación excesiva por el fuego: El participante ha provocado incendios (o lo haría sin intervención) o presenta fascinación excesiva por el fuego.</v>
      </c>
      <c r="B130" t="str">
        <f>'Psychosocial - Behaviors'!B10</f>
        <v>Sí</v>
      </c>
      <c r="C130">
        <f>'Psychosocial - Behaviors'!C10</f>
        <v>0</v>
      </c>
      <c r="D130">
        <f>'Psychosocial - Behaviors'!D10</f>
        <v>0</v>
      </c>
      <c r="E130">
        <f>'Psychosocial - Behaviors'!E10</f>
        <v>0</v>
      </c>
      <c r="F130">
        <f>'Psychosocial - Behaviors'!F10</f>
        <v>0</v>
      </c>
      <c r="G130">
        <f>'Psychosocial - Behaviors'!G10</f>
        <v>0</v>
      </c>
      <c r="H130" s="71">
        <f>'Psychosocial - Behaviors'!H10</f>
        <v>0</v>
      </c>
      <c r="I130" s="70" t="str">
        <f t="shared" si="8"/>
        <v>Provocar incendios o preocupación excesiva por el fuego: El participante ha provocado incendios (o lo haría sin intervención) el fuego: El participante ha provocado incendios (o lo haría sin intervención) o presenta fascinación excesiva por el fuego.</v>
      </c>
      <c r="J130" t="s">
        <v>372</v>
      </c>
      <c r="K130" t="s">
        <v>372</v>
      </c>
      <c r="L130" t="s">
        <v>372</v>
      </c>
      <c r="M130" t="s">
        <v>372</v>
      </c>
      <c r="N130" t="s">
        <v>177</v>
      </c>
      <c r="O130" s="71">
        <f t="shared" si="12"/>
        <v>0</v>
      </c>
      <c r="R130" s="66">
        <v>26</v>
      </c>
      <c r="S130" s="66" t="str" cm="1">
        <f t="array" ref="S130">IFERROR(INDEX($O$7:$O$201,S81),"N/A")</f>
        <v>N/A</v>
      </c>
      <c r="T130" s="66" t="str" cm="1">
        <f t="array" ref="T130">IFERROR(INDEX($O$7:$O$201,T81),"N/A")</f>
        <v>N/A</v>
      </c>
      <c r="U130" s="66" cm="1">
        <f t="array" ref="U130">IFERROR(INDEX($O$7:$O$201,U81),"N/A")</f>
        <v>0</v>
      </c>
      <c r="V130" s="66" cm="1">
        <f t="array" ref="V130">IFERROR(INDEX($O$7:$O$201,V81),"N/A")</f>
        <v>0</v>
      </c>
      <c r="W130" s="66" cm="1">
        <f t="array" ref="W130">IFERROR(INDEX($O$7:$O$201,W81),"N/A")</f>
        <v>0</v>
      </c>
    </row>
    <row r="131" spans="1:23" x14ac:dyDescent="0.25">
      <c r="A131" s="70" t="str">
        <f>'Psychosocial - Behaviors'!A11</f>
        <v>Conductas perjudiciales hacia animales: El participante presenta (o presentaría sin intervención) conductas que podrían causar daño a un animal.</v>
      </c>
      <c r="B131" t="str">
        <f>'Psychosocial - Behaviors'!B11</f>
        <v>Sí</v>
      </c>
      <c r="C131">
        <f>'Psychosocial - Behaviors'!C11</f>
        <v>0</v>
      </c>
      <c r="D131">
        <f>'Psychosocial - Behaviors'!D11</f>
        <v>0</v>
      </c>
      <c r="E131">
        <f>'Psychosocial - Behaviors'!E11</f>
        <v>0</v>
      </c>
      <c r="F131">
        <f>'Psychosocial - Behaviors'!F11</f>
        <v>0</v>
      </c>
      <c r="G131">
        <f>'Psychosocial - Behaviors'!G11</f>
        <v>0</v>
      </c>
      <c r="H131" s="71">
        <f>'Psychosocial - Behaviors'!H11</f>
        <v>0</v>
      </c>
      <c r="I131" s="70" t="str">
        <f t="shared" si="8"/>
        <v>Conductas perjudiciales hacia animales: El participante presenta (o presentaría sin intervención) conductas que podrían causaales hacia animales: El participante presenta (o presentaría sin intervención) conductas que podrían causar daño a un animal.</v>
      </c>
      <c r="J131" t="s">
        <v>372</v>
      </c>
      <c r="K131" t="s">
        <v>372</v>
      </c>
      <c r="L131" t="s">
        <v>372</v>
      </c>
      <c r="M131" t="s">
        <v>372</v>
      </c>
      <c r="N131" t="s">
        <v>146</v>
      </c>
      <c r="O131" s="71">
        <f t="shared" si="12"/>
        <v>0</v>
      </c>
      <c r="R131" s="66">
        <v>27</v>
      </c>
      <c r="S131" s="66" t="str" cm="1">
        <f t="array" ref="S131">IFERROR(INDEX($O$7:$O$201,S82),"N/A")</f>
        <v>N/A</v>
      </c>
      <c r="T131" s="66" t="str" cm="1">
        <f t="array" ref="T131">IFERROR(INDEX($O$7:$O$201,T82),"N/A")</f>
        <v>N/A</v>
      </c>
      <c r="U131" s="66" cm="1">
        <f t="array" ref="U131">IFERROR(INDEX($O$7:$O$201,U82),"N/A")</f>
        <v>0</v>
      </c>
      <c r="V131" s="66" cm="1">
        <f t="array" ref="V131">IFERROR(INDEX($O$7:$O$201,V82),"N/A")</f>
        <v>0</v>
      </c>
      <c r="W131" s="66" cm="1">
        <f t="array" ref="W131">IFERROR(INDEX($O$7:$O$201,W82),"N/A")</f>
        <v>0</v>
      </c>
    </row>
    <row r="132" spans="1:23" x14ac:dyDescent="0.25">
      <c r="A132" s="70" t="str">
        <f>'Psychosocial - Behaviors'!A12</f>
        <v>Rechazo de AVD/AIVD y/o atención médica: El participante se resiste a la asistencia requerida (p. ej., apoyo en AVD o medicamentos).</v>
      </c>
      <c r="B132" t="str">
        <f>'Psychosocial - Behaviors'!B12</f>
        <v>Sí</v>
      </c>
      <c r="C132">
        <f>'Psychosocial - Behaviors'!C12</f>
        <v>0</v>
      </c>
      <c r="D132">
        <f>'Psychosocial - Behaviors'!D12</f>
        <v>0</v>
      </c>
      <c r="E132">
        <f>'Psychosocial - Behaviors'!E12</f>
        <v>0</v>
      </c>
      <c r="F132">
        <f>'Psychosocial - Behaviors'!F12</f>
        <v>0</v>
      </c>
      <c r="G132">
        <f>'Psychosocial - Behaviors'!G12</f>
        <v>0</v>
      </c>
      <c r="H132" s="71">
        <f>'Psychosocial - Behaviors'!H12</f>
        <v>0</v>
      </c>
      <c r="I132" s="70" t="str">
        <f t="shared" si="8"/>
        <v>Rechazo de AVD/AIVD y/o atención médica: El participante se resiste a la asistencia requerida (p. ej., apoyo en AVD o medicam de AVD/AIVD y/o atención médica: El participante se resiste a la asistencia requerida (p. ej., apoyo en AVD o medicamentos).</v>
      </c>
      <c r="J132" t="s">
        <v>372</v>
      </c>
      <c r="K132" t="s">
        <v>372</v>
      </c>
      <c r="L132" t="s">
        <v>244</v>
      </c>
      <c r="M132" t="s">
        <v>372</v>
      </c>
      <c r="N132" t="s">
        <v>209</v>
      </c>
      <c r="O132" s="71">
        <f t="shared" si="12"/>
        <v>0</v>
      </c>
      <c r="R132" s="66">
        <v>28</v>
      </c>
      <c r="S132" s="66" t="str" cm="1">
        <f t="array" ref="S132">IFERROR(INDEX($O$7:$O$201,S83),"N/A")</f>
        <v>N/A</v>
      </c>
      <c r="T132" s="66" t="str" cm="1">
        <f t="array" ref="T132">IFERROR(INDEX($O$7:$O$201,T83),"N/A")</f>
        <v>N/A</v>
      </c>
      <c r="U132" s="66" cm="1">
        <f t="array" ref="U132">IFERROR(INDEX($O$7:$O$201,U83),"N/A")</f>
        <v>0</v>
      </c>
      <c r="V132" s="66" cm="1">
        <f t="array" ref="V132">IFERROR(INDEX($O$7:$O$201,V83),"N/A")</f>
        <v>0</v>
      </c>
      <c r="W132" s="66" cm="1">
        <f t="array" ref="W132">IFERROR(INDEX($O$7:$O$201,W83),"N/A")</f>
        <v>0</v>
      </c>
    </row>
    <row r="133" spans="1:23" x14ac:dyDescent="0.25">
      <c r="A133" s="70" t="str">
        <f>'Psychosocial - Behaviors'!A13</f>
        <v>Pica (ingesta de sustancias no nutritivas): El participante ingiere (o lo haría sin intervención) objetos no alimentarios (p. ej., detergente líquido, monedas, clips, cigarrillos).</v>
      </c>
      <c r="B133" t="str">
        <f>'Psychosocial - Behaviors'!B13</f>
        <v>Sí</v>
      </c>
      <c r="C133">
        <f>'Psychosocial - Behaviors'!C13</f>
        <v>0</v>
      </c>
      <c r="D133">
        <f>'Psychosocial - Behaviors'!D13</f>
        <v>0</v>
      </c>
      <c r="E133">
        <f>'Psychosocial - Behaviors'!E13</f>
        <v>0</v>
      </c>
      <c r="F133">
        <f>'Psychosocial - Behaviors'!F13</f>
        <v>0</v>
      </c>
      <c r="G133">
        <f>'Psychosocial - Behaviors'!G13</f>
        <v>0</v>
      </c>
      <c r="H133" s="71">
        <f>'Psychosocial - Behaviors'!H13</f>
        <v>0</v>
      </c>
      <c r="I133" s="70" t="str">
        <f t="shared" si="8"/>
        <v>Pica (ingesta de sustancias no nutritivas): El participante ingiere (o lo haría sin intervención) objetos no alimentarios (p.ante ingiere (o lo haría sin intervención) objetos no alimentarios (p. ej., detergente líquido, monedas, clips, cigarrillos).</v>
      </c>
      <c r="J133" t="s">
        <v>372</v>
      </c>
      <c r="K133" t="s">
        <v>372</v>
      </c>
      <c r="L133" t="s">
        <v>372</v>
      </c>
      <c r="M133" t="s">
        <v>372</v>
      </c>
      <c r="N133" t="s">
        <v>192</v>
      </c>
      <c r="O133" s="71">
        <f t="shared" si="12"/>
        <v>0</v>
      </c>
      <c r="R133" s="66">
        <v>29</v>
      </c>
      <c r="S133" s="66" t="str" cm="1">
        <f t="array" ref="S133">IFERROR(INDEX($O$7:$O$201,S84),"N/A")</f>
        <v>N/A</v>
      </c>
      <c r="T133" s="66" t="str" cm="1">
        <f t="array" ref="T133">IFERROR(INDEX($O$7:$O$201,T84),"N/A")</f>
        <v>N/A</v>
      </c>
      <c r="U133" s="66" cm="1">
        <f t="array" ref="U133">IFERROR(INDEX($O$7:$O$201,U84),"N/A")</f>
        <v>0</v>
      </c>
      <c r="V133" s="66" cm="1">
        <f t="array" ref="V133">IFERROR(INDEX($O$7:$O$201,V84),"N/A")</f>
        <v>0</v>
      </c>
      <c r="W133" s="66" cm="1">
        <f t="array" ref="W133">IFERROR(INDEX($O$7:$O$201,W84),"N/A")</f>
        <v>0</v>
      </c>
    </row>
    <row r="134" spans="1:23" x14ac:dyDescent="0.25">
      <c r="A134" s="70" t="str">
        <f>'Psychosocial - Behaviors'!A14</f>
        <v>Agitación: El participante tiene tendencia (o la tendría sin intervención) a alterarse o volverse violento de forma repentina o rápida.</v>
      </c>
      <c r="B134" t="str">
        <f>'Psychosocial - Behaviors'!B14</f>
        <v>Sí</v>
      </c>
      <c r="C134">
        <f>'Psychosocial - Behaviors'!C14</f>
        <v>0</v>
      </c>
      <c r="D134">
        <f>'Psychosocial - Behaviors'!D14</f>
        <v>0</v>
      </c>
      <c r="E134">
        <f>'Psychosocial - Behaviors'!E14</f>
        <v>0</v>
      </c>
      <c r="F134">
        <f>'Psychosocial - Behaviors'!F14</f>
        <v>0</v>
      </c>
      <c r="G134">
        <f>'Psychosocial - Behaviors'!G14</f>
        <v>0</v>
      </c>
      <c r="H134" s="71">
        <f>'Psychosocial - Behaviors'!H14</f>
        <v>0</v>
      </c>
      <c r="I134" s="70" t="str">
        <f t="shared" si="8"/>
        <v>Agitación: El participante tiene tendencia (o la tendría sin intervención) a alterarse o volverse violento de forma repentina El participante tiene tendencia (o la tendría sin intervención) a alterarse o volverse violento de forma repentina o rápida.</v>
      </c>
      <c r="J134" t="s">
        <v>372</v>
      </c>
      <c r="K134" t="s">
        <v>372</v>
      </c>
      <c r="L134" t="s">
        <v>254</v>
      </c>
      <c r="M134" t="s">
        <v>372</v>
      </c>
      <c r="N134" t="s">
        <v>226</v>
      </c>
      <c r="O134" s="71">
        <f t="shared" si="12"/>
        <v>0</v>
      </c>
      <c r="R134" s="66">
        <v>30</v>
      </c>
      <c r="S134" s="66" t="str" cm="1">
        <f t="array" ref="S134">IFERROR(INDEX($O$7:$O$201,S85),"N/A")</f>
        <v>N/A</v>
      </c>
      <c r="T134" s="66" t="str" cm="1">
        <f t="array" ref="T134">IFERROR(INDEX($O$7:$O$201,T85),"N/A")</f>
        <v>N/A</v>
      </c>
      <c r="U134" s="66" cm="1">
        <f t="array" ref="U134">IFERROR(INDEX($O$7:$O$201,U85),"N/A")</f>
        <v>0</v>
      </c>
      <c r="V134" s="66" cm="1">
        <f t="array" ref="V134">IFERROR(INDEX($O$7:$O$201,V85),"N/A")</f>
        <v>0</v>
      </c>
      <c r="W134" s="66" cm="1">
        <f t="array" ref="W134">IFERROR(INDEX($O$7:$O$201,W85),"N/A")</f>
        <v>0</v>
      </c>
    </row>
    <row r="135" spans="1:23" x14ac:dyDescent="0.25">
      <c r="A135" s="70" t="str">
        <f>'Psychosocial - Behaviors'!A15</f>
        <v>Impulsividad: El participante tiene tendencia (o la tendría sin intervención) a tomar decisiones o realizar acciones repentinas o espontáneas.</v>
      </c>
      <c r="B135" t="str">
        <f>'Psychosocial - Behaviors'!B15</f>
        <v>Sí</v>
      </c>
      <c r="C135">
        <f>'Psychosocial - Behaviors'!C15</f>
        <v>0</v>
      </c>
      <c r="D135">
        <f>'Psychosocial - Behaviors'!D15</f>
        <v>0</v>
      </c>
      <c r="E135">
        <f>'Psychosocial - Behaviors'!E15</f>
        <v>0</v>
      </c>
      <c r="F135">
        <f>'Psychosocial - Behaviors'!F15</f>
        <v>0</v>
      </c>
      <c r="G135">
        <f>'Psychosocial - Behaviors'!G15</f>
        <v>0</v>
      </c>
      <c r="H135" s="71">
        <f>'Psychosocial - Behaviors'!H15</f>
        <v>0</v>
      </c>
      <c r="I135" s="70" t="str">
        <f t="shared" si="8"/>
        <v>Impulsividad: El participante tiene tendencia (o la tendría sin intervención) a tomar decisiones o realizar acciones repentinparticipante tiene tendencia (o la tendría sin intervención) a tomar decisiones o realizar acciones repentinas o espontáneas.</v>
      </c>
      <c r="J135" t="s">
        <v>372</v>
      </c>
      <c r="K135" t="s">
        <v>372</v>
      </c>
      <c r="L135" t="s">
        <v>261</v>
      </c>
      <c r="M135" t="s">
        <v>372</v>
      </c>
      <c r="N135" t="s">
        <v>237</v>
      </c>
      <c r="O135" s="71">
        <f t="shared" si="12"/>
        <v>0</v>
      </c>
      <c r="R135" s="66">
        <v>31</v>
      </c>
      <c r="S135" s="66" t="str" cm="1">
        <f t="array" ref="S135">IFERROR(INDEX($O$7:$O$201,S86),"N/A")</f>
        <v>N/A</v>
      </c>
      <c r="T135" s="66" t="str" cm="1">
        <f t="array" ref="T135">IFERROR(INDEX($O$7:$O$201,T86),"N/A")</f>
        <v>N/A</v>
      </c>
      <c r="U135" s="66" cm="1">
        <f t="array" ref="U135">IFERROR(INDEX($O$7:$O$201,U86),"N/A")</f>
        <v>0</v>
      </c>
      <c r="V135" s="66" cm="1">
        <f t="array" ref="V135">IFERROR(INDEX($O$7:$O$201,V86),"N/A")</f>
        <v>0</v>
      </c>
      <c r="W135" s="66" cm="1">
        <f t="array" ref="W135">IFERROR(INDEX($O$7:$O$201,W86),"N/A")</f>
        <v>0</v>
      </c>
    </row>
    <row r="136" spans="1:23" x14ac:dyDescent="0.25">
      <c r="A136" s="70" t="str">
        <f>'Psychosocial - Behaviors'!A16</f>
        <v>Ansiedad: El participante experimenta sentimientos de ansiedad (p. ej., preocupación o tensión), a menudo irreales o desproporcionados a la situación. Signos físicos comunes incluyen taquicardia, sudoración, mareo, náuseas y respiración acelerada.</v>
      </c>
      <c r="B136" t="str">
        <f>'Psychosocial - Behaviors'!B16</f>
        <v>Sí</v>
      </c>
      <c r="C136">
        <f>'Psychosocial - Behaviors'!C16</f>
        <v>0</v>
      </c>
      <c r="D136">
        <f>'Psychosocial - Behaviors'!D16</f>
        <v>0</v>
      </c>
      <c r="E136">
        <f>'Psychosocial - Behaviors'!E16</f>
        <v>0</v>
      </c>
      <c r="F136">
        <f>'Psychosocial - Behaviors'!F16</f>
        <v>0</v>
      </c>
      <c r="G136">
        <f>'Psychosocial - Behaviors'!G16</f>
        <v>0</v>
      </c>
      <c r="H136" s="71">
        <f>'Psychosocial - Behaviors'!H16</f>
        <v>0</v>
      </c>
      <c r="I136" s="70" t="str">
        <f t="shared" si="8"/>
        <v>Ansiedad: El participante experimenta sentimientos de ansiedad (p. ej., preocupación o tensión), a menudo irreales o despropooporcionados a la situación. Signos físicos comunes incluyen taquicardia, sudoración, mareo, náuseas y respiración acelerada.</v>
      </c>
      <c r="J136" t="s">
        <v>372</v>
      </c>
      <c r="K136" t="s">
        <v>372</v>
      </c>
      <c r="L136" t="s">
        <v>268</v>
      </c>
      <c r="M136" t="s">
        <v>372</v>
      </c>
      <c r="N136" t="s">
        <v>246</v>
      </c>
      <c r="O136" s="71">
        <f t="shared" si="12"/>
        <v>0</v>
      </c>
      <c r="R136" s="66">
        <v>32</v>
      </c>
      <c r="S136" s="66" t="str" cm="1">
        <f t="array" ref="S136">IFERROR(INDEX($O$7:$O$201,S87),"N/A")</f>
        <v>N/A</v>
      </c>
      <c r="T136" s="66" t="str" cm="1">
        <f t="array" ref="T136">IFERROR(INDEX($O$7:$O$201,T87),"N/A")</f>
        <v>N/A</v>
      </c>
      <c r="U136" s="66" cm="1">
        <f t="array" ref="U136">IFERROR(INDEX($O$7:$O$201,U87),"N/A")</f>
        <v>0</v>
      </c>
      <c r="V136" s="66" cm="1">
        <f t="array" ref="V136">IFERROR(INDEX($O$7:$O$201,V87),"N/A")</f>
        <v>0</v>
      </c>
      <c r="W136" s="66" cm="1">
        <f t="array" ref="W136">IFERROR(INDEX($O$7:$O$201,W87),"N/A")</f>
        <v>0</v>
      </c>
    </row>
    <row r="137" spans="1:23" x14ac:dyDescent="0.25">
      <c r="A137" s="70" t="str">
        <f>'Psychosocial - Behaviors'!A17</f>
        <v>Retraimiento: El participante tiene tendencia (o la tendría sin intervención) a retirarse, aislarse o evitar conversación, interacción o actividades.</v>
      </c>
      <c r="B137" t="str">
        <f>'Psychosocial - Behaviors'!B17</f>
        <v>Sí</v>
      </c>
      <c r="C137">
        <f>'Psychosocial - Behaviors'!C17</f>
        <v>0</v>
      </c>
      <c r="D137">
        <f>'Psychosocial - Behaviors'!D17</f>
        <v>0</v>
      </c>
      <c r="E137">
        <f>'Psychosocial - Behaviors'!E17</f>
        <v>0</v>
      </c>
      <c r="F137">
        <f>'Psychosocial - Behaviors'!F17</f>
        <v>0</v>
      </c>
      <c r="G137">
        <f>'Psychosocial - Behaviors'!G17</f>
        <v>0</v>
      </c>
      <c r="H137" s="71">
        <f>'Psychosocial - Behaviors'!H17</f>
        <v>0</v>
      </c>
      <c r="I137" s="70" t="str">
        <f t="shared" si="8"/>
        <v>Retraimiento: El participante tiene tendencia (o la tendría sin intervención) a retirarse, aislarse o evitar conversación, inpante tiene tendencia (o la tendría sin intervención) a retirarse, aislarse o evitar conversación, interacción o actividades.</v>
      </c>
      <c r="J137" t="s">
        <v>372</v>
      </c>
      <c r="K137" t="s">
        <v>372</v>
      </c>
      <c r="L137" t="s">
        <v>372</v>
      </c>
      <c r="M137" t="s">
        <v>372</v>
      </c>
      <c r="N137" t="s">
        <v>220</v>
      </c>
      <c r="O137" s="71">
        <f t="shared" si="12"/>
        <v>0</v>
      </c>
      <c r="R137" s="66">
        <v>33</v>
      </c>
      <c r="S137" s="66" t="str" cm="1">
        <f t="array" ref="S137">IFERROR(INDEX($O$7:$O$201,S88),"N/A")</f>
        <v>N/A</v>
      </c>
      <c r="T137" s="66" t="str" cm="1">
        <f t="array" ref="T137">IFERROR(INDEX($O$7:$O$201,T88),"N/A")</f>
        <v>N/A</v>
      </c>
      <c r="U137" s="66" cm="1">
        <f t="array" ref="U137">IFERROR(INDEX($O$7:$O$201,U88),"N/A")</f>
        <v>0</v>
      </c>
      <c r="V137" s="66" cm="1">
        <f t="array" ref="V137">IFERROR(INDEX($O$7:$O$201,V88),"N/A")</f>
        <v>0</v>
      </c>
      <c r="W137" s="66" cm="1">
        <f t="array" ref="W137">IFERROR(INDEX($O$7:$O$201,W88),"N/A")</f>
        <v>0</v>
      </c>
    </row>
    <row r="138" spans="1:23" x14ac:dyDescent="0.25">
      <c r="A138" s="70" t="str">
        <f>'Psychosocial - Behaviors'!A18</f>
        <v>Dificultades para regular las emociones: El participante presenta (o presentaría sin intervención) reacciones emocionales atípicas en comparación con otras personas en situaciones similares.</v>
      </c>
      <c r="B138" t="str">
        <f>'Psychosocial - Behaviors'!B18</f>
        <v>Sí</v>
      </c>
      <c r="C138">
        <f>'Psychosocial - Behaviors'!C18</f>
        <v>0</v>
      </c>
      <c r="D138">
        <f>'Psychosocial - Behaviors'!D18</f>
        <v>0</v>
      </c>
      <c r="E138">
        <f>'Psychosocial - Behaviors'!E18</f>
        <v>0</v>
      </c>
      <c r="F138">
        <f>'Psychosocial - Behaviors'!F18</f>
        <v>0</v>
      </c>
      <c r="G138">
        <f>'Psychosocial - Behaviors'!G18</f>
        <v>0</v>
      </c>
      <c r="H138" s="71">
        <f>'Psychosocial - Behaviors'!H18</f>
        <v>0</v>
      </c>
      <c r="I138" s="70" t="str">
        <f t="shared" si="8"/>
        <v>Dificultades para regular las emociones: El participante presenta (o presentaría sin intervención) reacciones emocionales atí (o presentaría sin intervención) reacciones emocionales atípicas en comparación con otras personas en situaciones similares.</v>
      </c>
      <c r="J138" t="s">
        <v>372</v>
      </c>
      <c r="K138" t="s">
        <v>372</v>
      </c>
      <c r="L138" s="65" t="s">
        <v>240</v>
      </c>
      <c r="M138" t="s">
        <v>372</v>
      </c>
      <c r="N138" t="s">
        <v>139</v>
      </c>
      <c r="O138" s="71">
        <f t="shared" si="12"/>
        <v>0</v>
      </c>
      <c r="R138" s="66">
        <v>34</v>
      </c>
      <c r="S138" s="66" t="str" cm="1">
        <f t="array" ref="S138">IFERROR(INDEX($O$7:$O$201,S89),"N/A")</f>
        <v>N/A</v>
      </c>
      <c r="T138" s="66" t="str" cm="1">
        <f t="array" ref="T138">IFERROR(INDEX($O$7:$O$201,T89),"N/A")</f>
        <v>N/A</v>
      </c>
      <c r="U138" s="66" cm="1">
        <f t="array" ref="U138">IFERROR(INDEX($O$7:$O$201,U89),"N/A")</f>
        <v>0</v>
      </c>
      <c r="V138" s="66" cm="1">
        <f t="array" ref="V138">IFERROR(INDEX($O$7:$O$201,V89),"N/A")</f>
        <v>0</v>
      </c>
      <c r="W138" s="66" cm="1">
        <f t="array" ref="W138">IFERROR(INDEX($O$7:$O$201,W89),"N/A")</f>
        <v>0</v>
      </c>
    </row>
    <row r="139" spans="1:23" x14ac:dyDescent="0.25">
      <c r="A139" s="70" t="str">
        <f>'Psychosocial - Behaviors'!A19</f>
        <v>Conductas psicóticas: El participante presenta síntomas psicóticos (p. ej., alucinaciones auditivas o visuales y/o delirios) que generan conductas marcadamente inapropiadas que afectan el funcionamiento diario y las interacciones sociales, con dificultad para ajustarse a normas sociales debido a percepción alterada de la realidad.</v>
      </c>
      <c r="B139" t="str">
        <f>'Psychosocial - Behaviors'!B19</f>
        <v>Sí</v>
      </c>
      <c r="C139">
        <f>'Psychosocial - Behaviors'!C19</f>
        <v>0</v>
      </c>
      <c r="D139">
        <f>'Psychosocial - Behaviors'!D19</f>
        <v>0</v>
      </c>
      <c r="E139">
        <f>'Psychosocial - Behaviors'!E19</f>
        <v>0</v>
      </c>
      <c r="F139">
        <f>'Psychosocial - Behaviors'!F19</f>
        <v>0</v>
      </c>
      <c r="G139">
        <f>'Psychosocial - Behaviors'!G19</f>
        <v>0</v>
      </c>
      <c r="H139" s="71">
        <f>'Psychosocial - Behaviors'!H19</f>
        <v>0</v>
      </c>
      <c r="I139" s="70" t="str">
        <f t="shared" si="8"/>
        <v>Conductas psicóticas: El participante presenta síntomas psicóticos (p. ej., alucinaciones auditivas o visuales y/o delirios) io y las interacciones sociales, con dificultad para ajustarse a normas sociales debido a percepción alterada de la realidad.</v>
      </c>
      <c r="J139" t="s">
        <v>372</v>
      </c>
      <c r="K139" t="s">
        <v>372</v>
      </c>
      <c r="L139" t="s">
        <v>372</v>
      </c>
      <c r="M139" t="s">
        <v>372</v>
      </c>
      <c r="N139" t="s">
        <v>250</v>
      </c>
      <c r="O139" s="71">
        <f t="shared" si="12"/>
        <v>0</v>
      </c>
      <c r="R139" s="66">
        <v>35</v>
      </c>
      <c r="S139" s="66" t="str" cm="1">
        <f t="array" ref="S139">IFERROR(INDEX($O$7:$O$201,S90),"N/A")</f>
        <v>N/A</v>
      </c>
      <c r="T139" s="66" t="str" cm="1">
        <f t="array" ref="T139">IFERROR(INDEX($O$7:$O$201,T90),"N/A")</f>
        <v>N/A</v>
      </c>
      <c r="U139" s="66" cm="1">
        <f t="array" ref="U139">IFERROR(INDEX($O$7:$O$201,U90),"N/A")</f>
        <v>0</v>
      </c>
      <c r="V139" s="66" cm="1">
        <f t="array" ref="V139">IFERROR(INDEX($O$7:$O$201,V90),"N/A")</f>
        <v>0</v>
      </c>
      <c r="W139" s="66" cm="1">
        <f t="array" ref="W139">IFERROR(INDEX($O$7:$O$201,W90),"N/A")</f>
        <v>0</v>
      </c>
    </row>
    <row r="140" spans="1:23" x14ac:dyDescent="0.25">
      <c r="A140" s="70" t="str">
        <f>'Psychosocial - Behaviors'!A20</f>
        <v>Conductas maníacas: El participante presenta cambios elevados del estado de ánimo caracterizados por fluctuaciones severas de energía y actividad, euforia inapropiada e ideas grandiosas. Incluye hiperactividad, irritabilidad marcada y aumento de energía.</v>
      </c>
      <c r="B140" t="str">
        <f>'Psychosocial - Behaviors'!B20</f>
        <v>Sí</v>
      </c>
      <c r="C140">
        <f>'Psychosocial - Behaviors'!C20</f>
        <v>0</v>
      </c>
      <c r="D140">
        <f>'Psychosocial - Behaviors'!D20</f>
        <v>0</v>
      </c>
      <c r="E140">
        <f>'Psychosocial - Behaviors'!E20</f>
        <v>0</v>
      </c>
      <c r="F140">
        <f>'Psychosocial - Behaviors'!F20</f>
        <v>0</v>
      </c>
      <c r="G140">
        <f>'Psychosocial - Behaviors'!G20</f>
        <v>0</v>
      </c>
      <c r="H140" s="71">
        <f>'Psychosocial - Behaviors'!H20</f>
        <v>0</v>
      </c>
      <c r="I140" s="70" t="str">
        <f t="shared" si="8"/>
        <v>Conductas maníacas: El participante presenta cambios elevados del estado de ánimo caracterizados por fluctuaciones severas dergía y actividad, euforia inapropiada e ideas grandiosas. Incluye hiperactividad, irritabilidad marcada y aumento de energía.</v>
      </c>
      <c r="J140" t="s">
        <v>372</v>
      </c>
      <c r="K140" t="s">
        <v>372</v>
      </c>
      <c r="L140" t="s">
        <v>372</v>
      </c>
      <c r="M140" t="s">
        <v>372</v>
      </c>
      <c r="N140" t="s">
        <v>256</v>
      </c>
      <c r="O140" s="71">
        <f t="shared" si="12"/>
        <v>0</v>
      </c>
      <c r="R140" s="66">
        <v>36</v>
      </c>
      <c r="S140" s="66" t="str" cm="1">
        <f t="array" ref="S140">IFERROR(INDEX($O$7:$O$201,S91),"N/A")</f>
        <v>N/A</v>
      </c>
      <c r="T140" s="66" t="str" cm="1">
        <f t="array" ref="T140">IFERROR(INDEX($O$7:$O$201,T91),"N/A")</f>
        <v>N/A</v>
      </c>
      <c r="U140" s="66" cm="1">
        <f t="array" ref="U140">IFERROR(INDEX($O$7:$O$201,U91),"N/A")</f>
        <v>0</v>
      </c>
      <c r="V140" s="66" cm="1">
        <f t="array" ref="V140">IFERROR(INDEX($O$7:$O$201,V91),"N/A")</f>
        <v>0</v>
      </c>
      <c r="W140" s="66" cm="1">
        <f t="array" ref="W140">IFERROR(INDEX($O$7:$O$201,W91),"N/A")</f>
        <v>0</v>
      </c>
    </row>
    <row r="141" spans="1:23" x14ac:dyDescent="0.25">
      <c r="A141" s="70" t="str">
        <f>'Psychosocial - Behaviors'!A21</f>
        <v>Conducta intrusiva: Tendencia (o la tendría sin intervención) a invadir el espacio personal o privado sin consideración o permiso.</v>
      </c>
      <c r="B141" t="str">
        <f>'Psychosocial - Behaviors'!B21</f>
        <v>Sí</v>
      </c>
      <c r="C141">
        <f>'Psychosocial - Behaviors'!C21</f>
        <v>0</v>
      </c>
      <c r="D141">
        <f>'Psychosocial - Behaviors'!D21</f>
        <v>0</v>
      </c>
      <c r="E141">
        <f>'Psychosocial - Behaviors'!E21</f>
        <v>0</v>
      </c>
      <c r="F141">
        <f>'Psychosocial - Behaviors'!F21</f>
        <v>0</v>
      </c>
      <c r="G141">
        <f>'Psychosocial - Behaviors'!G21</f>
        <v>0</v>
      </c>
      <c r="H141" s="71">
        <f>'Psychosocial - Behaviors'!H21</f>
        <v>0</v>
      </c>
      <c r="I141" s="70" t="str">
        <f t="shared" si="8"/>
        <v>Conducta intrusiva: Tendencia (o la tendría sin intervención) a invadir el espacio personal o privado sin consideración o percta intrusiva: Tendencia (o la tendría sin intervención) a invadir el espacio personal o privado sin consideración o permiso.</v>
      </c>
      <c r="J141" t="s">
        <v>372</v>
      </c>
      <c r="K141" t="s">
        <v>372</v>
      </c>
      <c r="L141" t="s">
        <v>372</v>
      </c>
      <c r="M141" t="s">
        <v>372</v>
      </c>
      <c r="N141" t="s">
        <v>242</v>
      </c>
      <c r="O141" s="71">
        <f t="shared" si="12"/>
        <v>0</v>
      </c>
      <c r="R141" s="66">
        <v>37</v>
      </c>
      <c r="S141" s="66" t="str" cm="1">
        <f t="array" ref="S141">IFERROR(INDEX($O$7:$O$201,S92),"N/A")</f>
        <v>N/A</v>
      </c>
      <c r="T141" s="66" t="str" cm="1">
        <f t="array" ref="T141">IFERROR(INDEX($O$7:$O$201,T92),"N/A")</f>
        <v>N/A</v>
      </c>
      <c r="U141" s="66" cm="1">
        <f t="array" ref="U141">IFERROR(INDEX($O$7:$O$201,U92),"N/A")</f>
        <v>0</v>
      </c>
      <c r="V141" s="66" cm="1">
        <f t="array" ref="V141">IFERROR(INDEX($O$7:$O$201,V92),"N/A")</f>
        <v>0</v>
      </c>
      <c r="W141" s="66" cm="1">
        <f t="array" ref="W141">IFERROR(INDEX($O$7:$O$201,W92),"N/A")</f>
        <v>0</v>
      </c>
    </row>
    <row r="142" spans="1:23" x14ac:dyDescent="0.25">
      <c r="A142" s="70" t="str">
        <f>'Psychosocial - Behaviors'!A22</f>
        <v>Confabulación: El participante produce recuerdos fabricados, distorsionados o malinterpretados sobre sí mismo o el entorno.</v>
      </c>
      <c r="B142" t="str">
        <f>'Psychosocial - Behaviors'!B22</f>
        <v>Sí</v>
      </c>
      <c r="C142">
        <f>'Psychosocial - Behaviors'!C22</f>
        <v>0</v>
      </c>
      <c r="D142">
        <f>'Psychosocial - Behaviors'!D22</f>
        <v>0</v>
      </c>
      <c r="E142">
        <f>'Psychosocial - Behaviors'!E22</f>
        <v>0</v>
      </c>
      <c r="F142">
        <f>'Psychosocial - Behaviors'!F22</f>
        <v>0</v>
      </c>
      <c r="G142">
        <f>'Psychosocial - Behaviors'!G22</f>
        <v>0</v>
      </c>
      <c r="H142" s="71">
        <f>'Psychosocial - Behaviors'!H22</f>
        <v>0</v>
      </c>
      <c r="I142" s="70" t="str">
        <f t="shared" ref="I142:I178" si="13">LEFT(A142,125)&amp;RIGHT(A142,125)</f>
        <v>Confabulación: El participante produce recuerdos fabricados, distorsionados o malinterpretados sobre sí mismo o el entorno.Confabulación: El participante produce recuerdos fabricados, distorsionados o malinterpretados sobre sí mismo o el entorno.</v>
      </c>
      <c r="J142" t="s">
        <v>372</v>
      </c>
      <c r="K142" t="s">
        <v>372</v>
      </c>
      <c r="L142" t="s">
        <v>372</v>
      </c>
      <c r="M142" t="s">
        <v>372</v>
      </c>
      <c r="N142" t="s">
        <v>263</v>
      </c>
      <c r="O142" s="71">
        <f t="shared" si="12"/>
        <v>0</v>
      </c>
      <c r="R142" s="66">
        <v>38</v>
      </c>
      <c r="S142" s="66" t="str" cm="1">
        <f t="array" ref="S142">IFERROR(INDEX($O$7:$O$201,S93),"N/A")</f>
        <v>N/A</v>
      </c>
      <c r="T142" s="66" t="str" cm="1">
        <f t="array" ref="T142">IFERROR(INDEX($O$7:$O$201,T93),"N/A")</f>
        <v>N/A</v>
      </c>
      <c r="U142" s="66" cm="1">
        <f t="array" ref="U142">IFERROR(INDEX($O$7:$O$201,U93),"N/A")</f>
        <v>0</v>
      </c>
      <c r="V142" s="66" cm="1">
        <f t="array" ref="V142">IFERROR(INDEX($O$7:$O$201,V93),"N/A")</f>
        <v>0</v>
      </c>
      <c r="W142" s="66" t="str" cm="1">
        <f t="array" ref="W142">IFERROR(INDEX($O$7:$O$201,W93),"N/A")</f>
        <v>N/A</v>
      </c>
    </row>
    <row r="143" spans="1:23" x14ac:dyDescent="0.25">
      <c r="A143" s="70" t="str">
        <f>'Psychosocial - Behaviors'!A23</f>
        <v>Perseveración verbal: El participante realiza (o lo haría sin intervención) en repetición verbal continua (p. ej., repetir una palabra o frase).</v>
      </c>
      <c r="B143" t="str">
        <f>'Psychosocial - Behaviors'!B23</f>
        <v>Sí</v>
      </c>
      <c r="C143">
        <f>'Psychosocial - Behaviors'!C23</f>
        <v>0</v>
      </c>
      <c r="D143">
        <f>'Psychosocial - Behaviors'!D23</f>
        <v>0</v>
      </c>
      <c r="E143">
        <f>'Psychosocial - Behaviors'!E23</f>
        <v>0</v>
      </c>
      <c r="F143">
        <f>'Psychosocial - Behaviors'!F23</f>
        <v>0</v>
      </c>
      <c r="G143">
        <f>'Psychosocial - Behaviors'!G23</f>
        <v>0</v>
      </c>
      <c r="H143" s="71">
        <f>'Psychosocial - Behaviors'!H23</f>
        <v>0</v>
      </c>
      <c r="I143" s="70" t="str">
        <f t="shared" si="13"/>
        <v>Perseveración verbal: El participante realiza (o lo haría sin intervención) en repetición verbal continua (p. ej., repetir unl: El participante realiza (o lo haría sin intervención) en repetición verbal continua (p. ej., repetir una palabra o frase).</v>
      </c>
      <c r="J143" t="s">
        <v>372</v>
      </c>
      <c r="K143" t="s">
        <v>372</v>
      </c>
      <c r="L143" t="s">
        <v>372</v>
      </c>
      <c r="M143" t="s">
        <v>372</v>
      </c>
      <c r="N143" t="s">
        <v>270</v>
      </c>
      <c r="O143" s="71">
        <f t="shared" si="12"/>
        <v>0</v>
      </c>
      <c r="R143" s="66">
        <v>39</v>
      </c>
      <c r="S143" s="66" t="str" cm="1">
        <f t="array" ref="S143">IFERROR(INDEX($O$7:$O$201,S94),"N/A")</f>
        <v>N/A</v>
      </c>
      <c r="T143" s="66" t="str" cm="1">
        <f t="array" ref="T143">IFERROR(INDEX($O$7:$O$201,T94),"N/A")</f>
        <v>N/A</v>
      </c>
      <c r="U143" s="66" cm="1">
        <f t="array" ref="U143">IFERROR(INDEX($O$7:$O$201,U94),"N/A")</f>
        <v>0</v>
      </c>
      <c r="V143" s="66" cm="1">
        <f t="array" ref="V143">IFERROR(INDEX($O$7:$O$201,V94),"N/A")</f>
        <v>0</v>
      </c>
      <c r="W143" s="66" cm="1">
        <f t="array" ref="W143">IFERROR(INDEX($O$7:$O$201,W94),"N/A")</f>
        <v>0</v>
      </c>
    </row>
    <row r="144" spans="1:23" x14ac:dyDescent="0.25">
      <c r="A144" s="70" t="str">
        <f>'Psychosocial - Behaviors'!A24</f>
        <v>Vocalización constante: El participante presenta vocalizaciones constantes como gritar, llorar, reír o amenazar verbalmente. “Constante” se define como una ocurrencia promedio de quince minutos por cada hora en vigilia.</v>
      </c>
      <c r="B144" t="str">
        <f>'Psychosocial - Behaviors'!B24</f>
        <v>Sí</v>
      </c>
      <c r="C144">
        <f>'Psychosocial - Behaviors'!C24</f>
        <v>0</v>
      </c>
      <c r="D144">
        <f>'Psychosocial - Behaviors'!D24</f>
        <v>0</v>
      </c>
      <c r="E144">
        <f>'Psychosocial - Behaviors'!E24</f>
        <v>0</v>
      </c>
      <c r="F144">
        <f>'Psychosocial - Behaviors'!F24</f>
        <v>0</v>
      </c>
      <c r="G144">
        <f>'Psychosocial - Behaviors'!G24</f>
        <v>0</v>
      </c>
      <c r="H144" s="71">
        <f>'Psychosocial - Behaviors'!H24</f>
        <v>0</v>
      </c>
      <c r="I144" s="70" t="str">
        <f t="shared" si="13"/>
        <v>Vocalización constante: El participante presenta vocalizaciones constantes como gritar, llorar, reír o amenazar verbalmente. , reír o amenazar verbalmente. “Constante” se define como una ocurrencia promedio de quince minutos por cada hora en vigilia.</v>
      </c>
      <c r="J144" t="s">
        <v>372</v>
      </c>
      <c r="K144" t="s">
        <v>372</v>
      </c>
      <c r="L144" t="s">
        <v>372</v>
      </c>
      <c r="M144" t="s">
        <v>372</v>
      </c>
      <c r="N144" t="s">
        <v>276</v>
      </c>
      <c r="O144" s="71">
        <f t="shared" si="12"/>
        <v>0</v>
      </c>
      <c r="R144" s="66">
        <v>40</v>
      </c>
      <c r="S144" s="66" t="str" cm="1">
        <f t="array" ref="S144">IFERROR(INDEX($O$7:$O$201,S95),"N/A")</f>
        <v>N/A</v>
      </c>
      <c r="T144" s="66" t="str" cm="1">
        <f t="array" ref="T144">IFERROR(INDEX($O$7:$O$201,T95),"N/A")</f>
        <v>N/A</v>
      </c>
      <c r="U144" s="66" cm="1">
        <f t="array" ref="U144">IFERROR(INDEX($O$7:$O$201,U95),"N/A")</f>
        <v>0</v>
      </c>
      <c r="V144" s="66" cm="1">
        <f t="array" ref="V144">IFERROR(INDEX($O$7:$O$201,V95),"N/A")</f>
        <v>0</v>
      </c>
      <c r="W144" s="66" t="str" cm="1">
        <f t="array" ref="W144">IFERROR(INDEX($O$7:$O$201,W95),"N/A")</f>
        <v>N/A</v>
      </c>
    </row>
    <row r="145" spans="1:23" x14ac:dyDescent="0.25">
      <c r="A145" s="70" t="str">
        <f>'Psychosocial - Behaviors'!A25</f>
        <v>Deambulación/fuga: El participante abandona (o lo haría sin intervención) un área o grupo sin avisar o se aleja del personal/cuidador u otro guardián inesperadamente, aumentando la vulnerabilidad.</v>
      </c>
      <c r="B145" t="str">
        <f>'Psychosocial - Behaviors'!B25</f>
        <v>Sí</v>
      </c>
      <c r="C145">
        <f>'Psychosocial - Behaviors'!C25</f>
        <v>0</v>
      </c>
      <c r="D145">
        <f>'Psychosocial - Behaviors'!D25</f>
        <v>0</v>
      </c>
      <c r="E145">
        <f>'Psychosocial - Behaviors'!E25</f>
        <v>0</v>
      </c>
      <c r="F145">
        <f>'Psychosocial - Behaviors'!F25</f>
        <v>0</v>
      </c>
      <c r="G145">
        <f>'Psychosocial - Behaviors'!G25</f>
        <v>0</v>
      </c>
      <c r="H145" s="71">
        <f>'Psychosocial - Behaviors'!H25</f>
        <v>0</v>
      </c>
      <c r="I145" s="70" t="str">
        <f t="shared" si="13"/>
        <v>Deambulación/fuga: El participante abandona (o lo haría sin intervención) un área o grupo sin avisar o se aleja del personal/n) un área o grupo sin avisar o se aleja del personal/cuidador u otro guardián inesperadamente, aumentando la vulnerabilidad.</v>
      </c>
      <c r="J145" t="s">
        <v>372</v>
      </c>
      <c r="K145" t="s">
        <v>372</v>
      </c>
      <c r="L145" t="s">
        <v>372</v>
      </c>
      <c r="M145" t="s">
        <v>372</v>
      </c>
      <c r="N145" t="s">
        <v>200</v>
      </c>
      <c r="O145" s="71">
        <f t="shared" si="12"/>
        <v>0</v>
      </c>
      <c r="R145" s="66">
        <v>41</v>
      </c>
      <c r="S145" s="66" t="str" cm="1">
        <f t="array" ref="S145">IFERROR(INDEX($O$7:$O$201,S96),"N/A")</f>
        <v>N/A</v>
      </c>
      <c r="T145" s="66" t="str" cm="1">
        <f t="array" ref="T145">IFERROR(INDEX($O$7:$O$201,T96),"N/A")</f>
        <v>N/A</v>
      </c>
      <c r="U145" s="66" cm="1">
        <f t="array" ref="U145">IFERROR(INDEX($O$7:$O$201,U96),"N/A")</f>
        <v>0</v>
      </c>
      <c r="V145" s="66" cm="1">
        <f t="array" ref="V145">IFERROR(INDEX($O$7:$O$201,V96),"N/A")</f>
        <v>0</v>
      </c>
      <c r="W145" s="66" cm="1">
        <f t="array" ref="W145">IFERROR(INDEX($O$7:$O$201,W96),"N/A")</f>
        <v>0</v>
      </c>
    </row>
    <row r="146" spans="1:23" x14ac:dyDescent="0.25">
      <c r="A146" s="70" t="str">
        <f>'Psychosocial - Behaviors'!A26</f>
        <v>Susceptibilidad a victimización: El participante presenta (o presentaría sin intervención) conductas que aumentan el riesgo de daño o explotación por terceros (p. ej., confiar en desconocidos).</v>
      </c>
      <c r="B146" t="str">
        <f>'Psychosocial - Behaviors'!B26</f>
        <v>Sí</v>
      </c>
      <c r="C146">
        <f>'Psychosocial - Behaviors'!C26</f>
        <v>0</v>
      </c>
      <c r="D146">
        <f>'Psychosocial - Behaviors'!D26</f>
        <v>0</v>
      </c>
      <c r="E146">
        <f>'Psychosocial - Behaviors'!E26</f>
        <v>0</v>
      </c>
      <c r="F146">
        <f>'Psychosocial - Behaviors'!F26</f>
        <v>0</v>
      </c>
      <c r="G146">
        <f>'Psychosocial - Behaviors'!G26</f>
        <v>0</v>
      </c>
      <c r="H146" s="71">
        <f>'Psychosocial - Behaviors'!H26</f>
        <v>0</v>
      </c>
      <c r="I146" s="70" t="str">
        <f t="shared" si="13"/>
        <v>Susceptibilidad a victimización: El participante presenta (o presentaría sin intervención) conductas que aumentan el riesgo daría sin intervención) conductas que aumentan el riesgo de daño o explotación por terceros (p. ej., confiar en desconocidos).</v>
      </c>
      <c r="J146" t="s">
        <v>372</v>
      </c>
      <c r="K146" t="s">
        <v>372</v>
      </c>
      <c r="L146" t="s">
        <v>248</v>
      </c>
      <c r="M146" t="s">
        <v>372</v>
      </c>
      <c r="N146" t="s">
        <v>215</v>
      </c>
      <c r="O146" s="71">
        <f t="shared" si="12"/>
        <v>0</v>
      </c>
      <c r="R146" s="66">
        <v>42</v>
      </c>
      <c r="S146" s="66" t="str" cm="1">
        <f t="array" ref="S146">IFERROR(INDEX($O$7:$O$201,S97),"N/A")</f>
        <v>N/A</v>
      </c>
      <c r="T146" s="66" t="str" cm="1">
        <f t="array" ref="T146">IFERROR(INDEX($O$7:$O$201,T97),"N/A")</f>
        <v>N/A</v>
      </c>
      <c r="U146" s="66" cm="1">
        <f t="array" ref="U146">IFERROR(INDEX($O$7:$O$201,U97),"N/A")</f>
        <v>0</v>
      </c>
      <c r="V146" s="66" cm="1">
        <f t="array" ref="V146">IFERROR(INDEX($O$7:$O$201,V97),"N/A")</f>
        <v>0</v>
      </c>
      <c r="W146" s="66" t="str" cm="1">
        <f t="array" ref="W146">IFERROR(INDEX($O$7:$O$201,W97),"N/A")</f>
        <v>N/A</v>
      </c>
    </row>
    <row r="147" spans="1:23" x14ac:dyDescent="0.25">
      <c r="A147" s="70" t="str">
        <f>'Psychosocial - Behaviors'!A27</f>
        <v>Interacción con el sistema legal: El participante ha tenido contacto (o está en riesgo de tenerlo) con fuerzas del orden, arresto y/o condena por infringir la ley.</v>
      </c>
      <c r="B147" t="str">
        <f>'Psychosocial - Behaviors'!B27</f>
        <v>Sí</v>
      </c>
      <c r="C147">
        <f>'Psychosocial - Behaviors'!C27</f>
        <v>0</v>
      </c>
      <c r="D147">
        <f>'Psychosocial - Behaviors'!D27</f>
        <v>0</v>
      </c>
      <c r="E147">
        <f>'Psychosocial - Behaviors'!E27</f>
        <v>0</v>
      </c>
      <c r="F147">
        <f>'Psychosocial - Behaviors'!F27</f>
        <v>0</v>
      </c>
      <c r="G147">
        <f>'Psychosocial - Behaviors'!G27</f>
        <v>0</v>
      </c>
      <c r="H147" s="71">
        <f>'Psychosocial - Behaviors'!H27</f>
        <v>0</v>
      </c>
      <c r="I147" s="70" t="str">
        <f t="shared" si="13"/>
        <v>Interacción con el sistema legal: El participante ha tenido contacto (o está en riesgo de tenerlo) con fuerzas del orden, arrarticipante ha tenido contacto (o está en riesgo de tenerlo) con fuerzas del orden, arresto y/o condena por infringir la ley.</v>
      </c>
      <c r="J147" t="s">
        <v>372</v>
      </c>
      <c r="K147" t="s">
        <v>372</v>
      </c>
      <c r="L147" t="s">
        <v>372</v>
      </c>
      <c r="M147" t="s">
        <v>372</v>
      </c>
      <c r="N147" t="s">
        <v>158</v>
      </c>
      <c r="O147" s="71">
        <f t="shared" si="12"/>
        <v>0</v>
      </c>
      <c r="R147" s="66">
        <v>43</v>
      </c>
      <c r="S147" s="66" t="str" cm="1">
        <f t="array" ref="S147">IFERROR(INDEX($O$7:$O$201,S98),"N/A")</f>
        <v>N/A</v>
      </c>
      <c r="T147" s="66" t="str" cm="1">
        <f t="array" ref="T147">IFERROR(INDEX($O$7:$O$201,T98),"N/A")</f>
        <v>N/A</v>
      </c>
      <c r="U147" s="66" t="str" cm="1">
        <f t="array" ref="U147">IFERROR(INDEX($O$7:$O$201,U98),"N/A")</f>
        <v>N/A</v>
      </c>
      <c r="V147" s="66" cm="1">
        <f t="array" ref="V147">IFERROR(INDEX($O$7:$O$201,V98),"N/A")</f>
        <v>0</v>
      </c>
      <c r="W147" s="66" cm="1">
        <f t="array" ref="W147">IFERROR(INDEX($O$7:$O$201,W98),"N/A")</f>
        <v>0</v>
      </c>
    </row>
    <row r="148" spans="1:23" x14ac:dyDescent="0.25">
      <c r="A148" s="70" t="str">
        <f>'Psychosocial - Behaviors'!A28</f>
        <v xml:space="preserve">Otro: Describir abajo en la líneas las condiciones conductuales adicionales </v>
      </c>
      <c r="B148" t="str">
        <f>'Psychosocial - Behaviors'!B28</f>
        <v>Sí</v>
      </c>
      <c r="C148">
        <f>'Psychosocial - Behaviors'!C28</f>
        <v>0</v>
      </c>
      <c r="D148">
        <f>'Psychosocial - Behaviors'!D28</f>
        <v>0</v>
      </c>
      <c r="E148">
        <f>'Psychosocial - Behaviors'!E28</f>
        <v>0</v>
      </c>
      <c r="F148">
        <f>'Psychosocial - Behaviors'!F28</f>
        <v>0</v>
      </c>
      <c r="G148">
        <f>'Psychosocial - Behaviors'!G28</f>
        <v>0</v>
      </c>
      <c r="H148" s="71">
        <f>'Psychosocial - Behaviors'!H28</f>
        <v>0</v>
      </c>
      <c r="I148" s="70" t="str">
        <f t="shared" si="13"/>
        <v xml:space="preserve">Otro: Describir abajo en la líneas las condiciones conductuales adicionales Otro: Describir abajo en la líneas las condiciones conductuales adicionales </v>
      </c>
      <c r="J148" t="s">
        <v>372</v>
      </c>
      <c r="K148" t="s">
        <v>372</v>
      </c>
      <c r="L148" t="s">
        <v>372</v>
      </c>
      <c r="M148" t="s">
        <v>372</v>
      </c>
      <c r="N148" t="s">
        <v>372</v>
      </c>
      <c r="O148" s="71">
        <f t="shared" si="12"/>
        <v>0</v>
      </c>
      <c r="R148" s="66">
        <v>44</v>
      </c>
      <c r="S148" s="66" t="str" cm="1">
        <f t="array" ref="S148">IFERROR(INDEX($O$7:$O$201,S99),"N/A")</f>
        <v>N/A</v>
      </c>
      <c r="T148" s="66" t="str" cm="1">
        <f t="array" ref="T148">IFERROR(INDEX($O$7:$O$201,T99),"N/A")</f>
        <v>N/A</v>
      </c>
      <c r="U148" s="66" t="str" cm="1">
        <f t="array" ref="U148">IFERROR(INDEX($O$7:$O$201,U99),"N/A")</f>
        <v>N/A</v>
      </c>
      <c r="V148" s="66" cm="1">
        <f t="array" ref="V148">IFERROR(INDEX($O$7:$O$201,V99),"N/A")</f>
        <v>0</v>
      </c>
      <c r="W148" s="66" t="str" cm="1">
        <f t="array" ref="W148">IFERROR(INDEX($O$7:$O$201,W99),"N/A")</f>
        <v>N/A</v>
      </c>
    </row>
    <row r="149" spans="1:23" x14ac:dyDescent="0.25">
      <c r="A149" s="70">
        <f>'Psychosocial - Behaviors'!A29</f>
        <v>0</v>
      </c>
      <c r="B149" t="str">
        <f>'Psychosocial - Behaviors'!B29</f>
        <v>Sí</v>
      </c>
      <c r="C149">
        <f>'Psychosocial - Behaviors'!C29</f>
        <v>0</v>
      </c>
      <c r="D149">
        <f>'Psychosocial - Behaviors'!D29</f>
        <v>0</v>
      </c>
      <c r="E149">
        <f>'Psychosocial - Behaviors'!E29</f>
        <v>0</v>
      </c>
      <c r="F149">
        <f>'Psychosocial - Behaviors'!F29</f>
        <v>0</v>
      </c>
      <c r="G149">
        <f>'Psychosocial - Behaviors'!G29</f>
        <v>0</v>
      </c>
      <c r="H149" s="71">
        <f>'Psychosocial - Behaviors'!H29</f>
        <v>0</v>
      </c>
      <c r="I149" s="70" t="str">
        <f t="shared" si="13"/>
        <v>00</v>
      </c>
      <c r="J149" t="s">
        <v>372</v>
      </c>
      <c r="K149" t="s">
        <v>372</v>
      </c>
      <c r="L149" t="s">
        <v>372</v>
      </c>
      <c r="M149" t="s">
        <v>372</v>
      </c>
      <c r="N149" t="s">
        <v>281</v>
      </c>
      <c r="O149" s="71">
        <f t="shared" si="12"/>
        <v>0</v>
      </c>
      <c r="R149" s="66">
        <v>45</v>
      </c>
      <c r="S149" s="66" t="str" cm="1">
        <f t="array" ref="S149">IFERROR(INDEX($O$7:$O$201,S100),"N/A")</f>
        <v>N/A</v>
      </c>
      <c r="T149" s="66" t="str" cm="1">
        <f t="array" ref="T149">IFERROR(INDEX($O$7:$O$201,T100),"N/A")</f>
        <v>N/A</v>
      </c>
      <c r="U149" s="66" t="str" cm="1">
        <f t="array" ref="U149">IFERROR(INDEX($O$7:$O$201,U100),"N/A")</f>
        <v>N/A</v>
      </c>
      <c r="V149" s="66" t="str" cm="1">
        <f t="array" ref="V149">IFERROR(INDEX($O$7:$O$201,V100),"N/A")</f>
        <v>N/A</v>
      </c>
      <c r="W149" s="66" cm="1">
        <f t="array" ref="W149">IFERROR(INDEX($O$7:$O$201,W100),"N/A")</f>
        <v>0</v>
      </c>
    </row>
    <row r="150" spans="1:23" x14ac:dyDescent="0.25">
      <c r="A150" s="70">
        <f>'Psychosocial - Behaviors'!A30</f>
        <v>0</v>
      </c>
      <c r="B150" t="str">
        <f>'Psychosocial - Behaviors'!B30</f>
        <v>Sí</v>
      </c>
      <c r="C150">
        <f>'Psychosocial - Behaviors'!C30</f>
        <v>0</v>
      </c>
      <c r="D150">
        <f>'Psychosocial - Behaviors'!D30</f>
        <v>0</v>
      </c>
      <c r="E150">
        <f>'Psychosocial - Behaviors'!E30</f>
        <v>0</v>
      </c>
      <c r="F150">
        <f>'Psychosocial - Behaviors'!F30</f>
        <v>0</v>
      </c>
      <c r="G150">
        <f>'Psychosocial - Behaviors'!G30</f>
        <v>0</v>
      </c>
      <c r="H150" s="71">
        <f>'Psychosocial - Behaviors'!H30</f>
        <v>0</v>
      </c>
      <c r="I150" s="70" t="str">
        <f t="shared" si="13"/>
        <v>00</v>
      </c>
      <c r="J150" t="s">
        <v>372</v>
      </c>
      <c r="K150" t="s">
        <v>372</v>
      </c>
      <c r="L150" t="s">
        <v>372</v>
      </c>
      <c r="M150" t="s">
        <v>372</v>
      </c>
      <c r="N150" t="s">
        <v>285</v>
      </c>
      <c r="O150" s="71">
        <f t="shared" si="12"/>
        <v>0</v>
      </c>
      <c r="R150" s="66">
        <v>46</v>
      </c>
      <c r="S150" s="66" t="str" cm="1">
        <f t="array" ref="S150">IFERROR(INDEX($O$7:$O$201,S101),"N/A")</f>
        <v>N/A</v>
      </c>
      <c r="T150" s="66" t="str" cm="1">
        <f t="array" ref="T150">IFERROR(INDEX($O$7:$O$201,T101),"N/A")</f>
        <v>N/A</v>
      </c>
      <c r="U150" s="66" t="str" cm="1">
        <f t="array" ref="U150">IFERROR(INDEX($O$7:$O$201,U101),"N/A")</f>
        <v>N/A</v>
      </c>
      <c r="V150" s="66" t="str" cm="1">
        <f t="array" ref="V150">IFERROR(INDEX($O$7:$O$201,V101),"N/A")</f>
        <v>N/A</v>
      </c>
      <c r="W150" s="66" t="str" cm="1">
        <f t="array" ref="W150">IFERROR(INDEX($O$7:$O$201,W101),"N/A")</f>
        <v>N/A</v>
      </c>
    </row>
    <row r="151" spans="1:23" x14ac:dyDescent="0.25">
      <c r="A151" s="70">
        <f>'Psychosocial - Behaviors'!A31</f>
        <v>0</v>
      </c>
      <c r="B151" t="str">
        <f>'Psychosocial - Behaviors'!B31</f>
        <v>Sí</v>
      </c>
      <c r="C151">
        <f>'Psychosocial - Behaviors'!C31</f>
        <v>0</v>
      </c>
      <c r="D151">
        <f>'Psychosocial - Behaviors'!D31</f>
        <v>0</v>
      </c>
      <c r="E151">
        <f>'Psychosocial - Behaviors'!E31</f>
        <v>0</v>
      </c>
      <c r="F151">
        <f>'Psychosocial - Behaviors'!F31</f>
        <v>0</v>
      </c>
      <c r="G151">
        <f>'Psychosocial - Behaviors'!G31</f>
        <v>0</v>
      </c>
      <c r="H151" s="71">
        <f>'Psychosocial - Behaviors'!H31</f>
        <v>0</v>
      </c>
      <c r="I151" s="70" t="str">
        <f t="shared" si="13"/>
        <v>00</v>
      </c>
      <c r="J151" t="s">
        <v>372</v>
      </c>
      <c r="K151" t="s">
        <v>372</v>
      </c>
      <c r="L151" t="s">
        <v>372</v>
      </c>
      <c r="M151" t="s">
        <v>372</v>
      </c>
      <c r="N151" t="s">
        <v>290</v>
      </c>
      <c r="O151" s="71">
        <f t="shared" si="12"/>
        <v>0</v>
      </c>
      <c r="R151" s="66">
        <v>47</v>
      </c>
      <c r="S151" s="66" t="str" cm="1">
        <f t="array" ref="S151">IFERROR(INDEX($O$7:$O$201,S102),"N/A")</f>
        <v>N/A</v>
      </c>
      <c r="T151" s="66" t="str" cm="1">
        <f t="array" ref="T151">IFERROR(INDEX($O$7:$O$201,T102),"N/A")</f>
        <v>N/A</v>
      </c>
      <c r="U151" s="66" t="str" cm="1">
        <f t="array" ref="U151">IFERROR(INDEX($O$7:$O$201,U102),"N/A")</f>
        <v>N/A</v>
      </c>
      <c r="V151" s="66" t="str" cm="1">
        <f t="array" ref="V151">IFERROR(INDEX($O$7:$O$201,V102),"N/A")</f>
        <v>N/A</v>
      </c>
      <c r="W151" s="66" cm="1">
        <f t="array" ref="W151">IFERROR(INDEX($O$7:$O$201,W102),"N/A")</f>
        <v>0</v>
      </c>
    </row>
    <row r="152" spans="1:23" x14ac:dyDescent="0.25">
      <c r="A152" s="70">
        <f>'Psychosocial - Behaviors'!A32</f>
        <v>0</v>
      </c>
      <c r="B152" t="str">
        <f>'Psychosocial - Behaviors'!B32</f>
        <v>Sí</v>
      </c>
      <c r="C152">
        <f>'Psychosocial - Behaviors'!C32</f>
        <v>0</v>
      </c>
      <c r="D152">
        <f>'Psychosocial - Behaviors'!D32</f>
        <v>0</v>
      </c>
      <c r="E152">
        <f>'Psychosocial - Behaviors'!E32</f>
        <v>0</v>
      </c>
      <c r="F152">
        <f>'Psychosocial - Behaviors'!F32</f>
        <v>0</v>
      </c>
      <c r="G152">
        <f>'Psychosocial - Behaviors'!G32</f>
        <v>0</v>
      </c>
      <c r="H152" s="71">
        <f>'Psychosocial - Behaviors'!H32</f>
        <v>0</v>
      </c>
      <c r="I152" s="70" t="str">
        <f t="shared" si="13"/>
        <v>00</v>
      </c>
      <c r="J152" t="s">
        <v>372</v>
      </c>
      <c r="K152" t="s">
        <v>372</v>
      </c>
      <c r="L152" t="s">
        <v>372</v>
      </c>
      <c r="M152" t="s">
        <v>372</v>
      </c>
      <c r="N152" t="s">
        <v>296</v>
      </c>
      <c r="O152" s="71">
        <f t="shared" si="12"/>
        <v>0</v>
      </c>
    </row>
    <row r="153" spans="1:23" x14ac:dyDescent="0.25">
      <c r="A153" s="70">
        <f>'Psychosocial - Behaviors'!A33</f>
        <v>0</v>
      </c>
      <c r="B153" t="str">
        <f>'Psychosocial - Behaviors'!B33</f>
        <v>Sí</v>
      </c>
      <c r="C153">
        <f>'Psychosocial - Behaviors'!C33</f>
        <v>0</v>
      </c>
      <c r="D153">
        <f>'Psychosocial - Behaviors'!D33</f>
        <v>0</v>
      </c>
      <c r="E153">
        <f>'Psychosocial - Behaviors'!E33</f>
        <v>0</v>
      </c>
      <c r="F153">
        <f>'Psychosocial - Behaviors'!F33</f>
        <v>0</v>
      </c>
      <c r="G153">
        <f>'Psychosocial - Behaviors'!G33</f>
        <v>0</v>
      </c>
      <c r="H153" s="71">
        <f>'Psychosocial - Behaviors'!H33</f>
        <v>0</v>
      </c>
      <c r="I153" s="70" t="str">
        <f t="shared" si="13"/>
        <v>00</v>
      </c>
      <c r="J153" t="s">
        <v>372</v>
      </c>
      <c r="K153" t="s">
        <v>372</v>
      </c>
      <c r="L153" t="s">
        <v>372</v>
      </c>
      <c r="M153" t="s">
        <v>372</v>
      </c>
      <c r="N153" t="s">
        <v>299</v>
      </c>
      <c r="O153" s="71">
        <f t="shared" si="12"/>
        <v>0</v>
      </c>
    </row>
    <row r="154" spans="1:23" x14ac:dyDescent="0.25">
      <c r="A154" s="70" t="str">
        <f>'Psychosocial - Behaviors'!A34</f>
        <v>Ninguno aplica</v>
      </c>
      <c r="B154" t="str">
        <f>'Psychosocial - Behaviors'!B34</f>
        <v>No</v>
      </c>
      <c r="C154">
        <f>'Psychosocial - Behaviors'!C34</f>
        <v>0</v>
      </c>
      <c r="D154">
        <f>'Psychosocial - Behaviors'!D34</f>
        <v>0</v>
      </c>
      <c r="E154">
        <f>'Psychosocial - Behaviors'!E34</f>
        <v>0</v>
      </c>
      <c r="F154">
        <f>'Psychosocial - Behaviors'!F34</f>
        <v>0</v>
      </c>
      <c r="G154">
        <f>'Psychosocial - Behaviors'!G34</f>
        <v>0</v>
      </c>
      <c r="H154" s="71">
        <f>'Psychosocial - Behaviors'!H34</f>
        <v>0</v>
      </c>
      <c r="I154" s="70" t="str">
        <f t="shared" si="13"/>
        <v>Ninguno aplicaNinguno aplica</v>
      </c>
      <c r="J154" t="s">
        <v>372</v>
      </c>
      <c r="K154" t="s">
        <v>372</v>
      </c>
      <c r="L154" t="s">
        <v>372</v>
      </c>
      <c r="M154" t="s">
        <v>372</v>
      </c>
      <c r="N154" t="s">
        <v>372</v>
      </c>
      <c r="O154" s="71">
        <f t="shared" si="12"/>
        <v>0</v>
      </c>
    </row>
    <row r="155" spans="1:23" x14ac:dyDescent="0.25">
      <c r="A155" s="70"/>
      <c r="H155" s="71"/>
      <c r="I155" s="70" t="str">
        <f t="shared" si="13"/>
        <v/>
      </c>
      <c r="J155" t="s">
        <v>372</v>
      </c>
      <c r="K155" t="s">
        <v>372</v>
      </c>
      <c r="L155" t="s">
        <v>372</v>
      </c>
      <c r="M155" t="s">
        <v>372</v>
      </c>
      <c r="N155" t="s">
        <v>372</v>
      </c>
      <c r="O155" s="71"/>
    </row>
    <row r="156" spans="1:23" x14ac:dyDescent="0.25">
      <c r="A156" s="70" t="s">
        <v>61</v>
      </c>
      <c r="H156" s="71"/>
      <c r="I156" s="70" t="str">
        <f t="shared" si="13"/>
        <v>Psychosocial- OtherPsychosocial- Other</v>
      </c>
      <c r="J156" t="s">
        <v>372</v>
      </c>
      <c r="K156" t="s">
        <v>372</v>
      </c>
      <c r="L156" t="s">
        <v>372</v>
      </c>
      <c r="M156" t="s">
        <v>372</v>
      </c>
      <c r="N156" t="s">
        <v>372</v>
      </c>
      <c r="O156" s="71"/>
    </row>
    <row r="157" spans="1:23" x14ac:dyDescent="0.25">
      <c r="A157" s="70" t="str">
        <f>'Psychosocial - Other'!A2</f>
        <v>Elemento</v>
      </c>
      <c r="B157" t="str">
        <f>'Psychosocial - Other'!B2</f>
        <v>Respuesta</v>
      </c>
      <c r="H157" s="71"/>
      <c r="I157" s="70" t="str">
        <f t="shared" si="13"/>
        <v>ElementoElemento</v>
      </c>
      <c r="J157" t="s">
        <v>372</v>
      </c>
      <c r="K157" t="s">
        <v>372</v>
      </c>
      <c r="L157" t="s">
        <v>372</v>
      </c>
      <c r="M157" t="s">
        <v>372</v>
      </c>
      <c r="N157" t="s">
        <v>372</v>
      </c>
      <c r="O157" s="71"/>
    </row>
    <row r="158" spans="1:23" x14ac:dyDescent="0.25">
      <c r="A158" s="70" t="str">
        <f>'Psychosocial - Other'!A3</f>
        <v>El participante puede dedicar tiempo a socializar, como visitar familiares/amigos o asistir a eventos comunitarios de su interés.</v>
      </c>
      <c r="B158">
        <f>'Psychosocial - Other'!B3</f>
        <v>0</v>
      </c>
      <c r="H158" s="71"/>
      <c r="I158" s="70" t="str">
        <f t="shared" si="13"/>
        <v>El participante puede dedicar tiempo a socializar, como visitar familiares/amigos o asistir a eventos comunitarios de su intearticipante puede dedicar tiempo a socializar, como visitar familiares/amigos o asistir a eventos comunitarios de su interés.</v>
      </c>
      <c r="J158" t="s">
        <v>372</v>
      </c>
      <c r="K158" t="s">
        <v>212</v>
      </c>
      <c r="L158" t="s">
        <v>372</v>
      </c>
      <c r="M158" t="s">
        <v>372</v>
      </c>
      <c r="N158" t="s">
        <v>372</v>
      </c>
      <c r="O158" s="71">
        <f t="shared" ref="O158:O167" si="14">VLOOKUP($B158,$Z$7:$AA$112,2,0)</f>
        <v>0</v>
      </c>
    </row>
    <row r="159" spans="1:23" x14ac:dyDescent="0.25">
      <c r="A159" s="70" t="str">
        <f>'Psychosocial - Other'!A4</f>
        <v>El participante expresa sentimientos de soledad.</v>
      </c>
      <c r="B159">
        <f>'Psychosocial - Other'!B4</f>
        <v>0</v>
      </c>
      <c r="H159" s="71"/>
      <c r="I159" s="70" t="str">
        <f t="shared" si="13"/>
        <v>El participante expresa sentimientos de soledad.El participante expresa sentimientos de soledad.</v>
      </c>
      <c r="J159" t="s">
        <v>372</v>
      </c>
      <c r="K159" t="s">
        <v>206</v>
      </c>
      <c r="L159" t="s">
        <v>274</v>
      </c>
      <c r="M159" t="s">
        <v>372</v>
      </c>
      <c r="N159" t="s">
        <v>372</v>
      </c>
      <c r="O159" s="71">
        <f t="shared" si="14"/>
        <v>0</v>
      </c>
    </row>
    <row r="160" spans="1:23" x14ac:dyDescent="0.25">
      <c r="A160" s="70" t="str">
        <f>'Psychosocial - Other'!A5</f>
        <v>El participante está en riesgo de auto abandono.
(Este elemento no debe preguntarse al participante y solo debe ser respondido por los evaluadores).</v>
      </c>
      <c r="B160">
        <f>'Psychosocial - Other'!B5</f>
        <v>0</v>
      </c>
      <c r="H160" s="71"/>
      <c r="I160" s="70" t="str">
        <f t="shared" si="13"/>
        <v>El participante está en riesgo de auto abandono.
(Este elemento no debe preguntarse al participante y solo debe ser respondid riesgo de auto abandono.
(Este elemento no debe preguntarse al participante y solo debe ser respondido por los evaluadores).</v>
      </c>
      <c r="J160" t="s">
        <v>372</v>
      </c>
      <c r="K160" t="s">
        <v>372</v>
      </c>
      <c r="L160" t="s">
        <v>372</v>
      </c>
      <c r="M160" t="s">
        <v>372</v>
      </c>
      <c r="N160" t="s">
        <v>302</v>
      </c>
      <c r="O160" s="71">
        <f t="shared" si="14"/>
        <v>0</v>
      </c>
    </row>
    <row r="161" spans="1:15" x14ac:dyDescent="0.25">
      <c r="A161" s="70" t="str">
        <f>'Psychosocial - Other'!A6</f>
        <v>¿Existe preocupación por consumo o abuso de sustancias, incluida marihuana o alcohol?</v>
      </c>
      <c r="B161">
        <f>'Psychosocial - Other'!B6</f>
        <v>0</v>
      </c>
      <c r="H161" s="71"/>
      <c r="I161" s="70" t="str">
        <f t="shared" si="13"/>
        <v>¿Existe preocupación por consumo o abuso de sustancias, incluida marihuana o alcohol?¿Existe preocupación por consumo o abuso de sustancias, incluida marihuana o alcohol?</v>
      </c>
      <c r="J161" t="s">
        <v>372</v>
      </c>
      <c r="K161" t="s">
        <v>372</v>
      </c>
      <c r="L161" t="s">
        <v>372</v>
      </c>
      <c r="M161" t="s">
        <v>372</v>
      </c>
      <c r="N161" t="s">
        <v>305</v>
      </c>
      <c r="O161" s="71">
        <f t="shared" si="14"/>
        <v>0</v>
      </c>
    </row>
    <row r="162" spans="1:15" x14ac:dyDescent="0.25">
      <c r="A162" s="70" t="str">
        <f>'Psychosocial - Other'!A7</f>
        <v>En las últimas semanas, el participante ha deseado estar muerto.</v>
      </c>
      <c r="B162">
        <f>'Psychosocial - Other'!B7</f>
        <v>0</v>
      </c>
      <c r="H162" s="71"/>
      <c r="I162" s="70" t="str">
        <f t="shared" si="13"/>
        <v>En las últimas semanas, el participante ha deseado estar muerto.En las últimas semanas, el participante ha deseado estar muerto.</v>
      </c>
      <c r="J162" t="s">
        <v>372</v>
      </c>
      <c r="K162" t="s">
        <v>372</v>
      </c>
      <c r="L162" t="s">
        <v>372</v>
      </c>
      <c r="M162" t="s">
        <v>372</v>
      </c>
      <c r="N162" t="s">
        <v>308</v>
      </c>
      <c r="O162" s="71">
        <f t="shared" si="14"/>
        <v>0</v>
      </c>
    </row>
    <row r="163" spans="1:15" x14ac:dyDescent="0.25">
      <c r="A163" s="70" t="str">
        <f>'Psychosocial - Other'!A8</f>
        <v>En las últimas semanas, el participante ha sentido que él/ella o su familia estarían mejor si estuviera muerto/a.</v>
      </c>
      <c r="B163">
        <f>'Psychosocial - Other'!B8</f>
        <v>0</v>
      </c>
      <c r="H163" s="71"/>
      <c r="I163" s="70" t="str">
        <f t="shared" si="13"/>
        <v>En las últimas semanas, el participante ha sentido que él/ella o su familia estarían mejor si estuviera muerto/a.En las últimas semanas, el participante ha sentido que él/ella o su familia estarían mejor si estuviera muerto/a.</v>
      </c>
      <c r="J163" t="s">
        <v>372</v>
      </c>
      <c r="K163" t="s">
        <v>372</v>
      </c>
      <c r="L163" t="s">
        <v>372</v>
      </c>
      <c r="M163" t="s">
        <v>372</v>
      </c>
      <c r="N163" t="s">
        <v>312</v>
      </c>
      <c r="O163" s="71">
        <f t="shared" si="14"/>
        <v>0</v>
      </c>
    </row>
    <row r="164" spans="1:15" x14ac:dyDescent="0.25">
      <c r="A164" s="70" t="str">
        <f>'Psychosocial - Other'!A9</f>
        <v>En la última semana, el participante ha tenido pensamientos de hacerse daño o quitarse la vida.</v>
      </c>
      <c r="B164">
        <f>'Psychosocial - Other'!B9</f>
        <v>0</v>
      </c>
      <c r="H164" s="71"/>
      <c r="I164" s="70" t="str">
        <f t="shared" si="13"/>
        <v>En la última semana, el participante ha tenido pensamientos de hacerse daño o quitarse la vida.En la última semana, el participante ha tenido pensamientos de hacerse daño o quitarse la vida.</v>
      </c>
      <c r="J164" t="s">
        <v>372</v>
      </c>
      <c r="K164" t="s">
        <v>372</v>
      </c>
      <c r="L164" t="s">
        <v>372</v>
      </c>
      <c r="M164" t="s">
        <v>372</v>
      </c>
      <c r="N164" t="s">
        <v>316</v>
      </c>
      <c r="O164" s="71">
        <f t="shared" si="14"/>
        <v>0</v>
      </c>
    </row>
    <row r="165" spans="1:15" x14ac:dyDescent="0.25">
      <c r="A165" s="70" t="str">
        <f>'Psychosocial - Other'!A10</f>
        <v>El participante está teniendo pensamientos de hacerse daño o quitarse la vida en este momento.</v>
      </c>
      <c r="B165">
        <f>'Psychosocial - Other'!B10</f>
        <v>0</v>
      </c>
      <c r="H165" s="71"/>
      <c r="I165" s="70" t="str">
        <f t="shared" si="13"/>
        <v>El participante está teniendo pensamientos de hacerse daño o quitarse la vida en este momento.El participante está teniendo pensamientos de hacerse daño o quitarse la vida en este momento.</v>
      </c>
      <c r="J165" t="s">
        <v>372</v>
      </c>
      <c r="K165" t="s">
        <v>372</v>
      </c>
      <c r="L165" t="s">
        <v>372</v>
      </c>
      <c r="M165" t="s">
        <v>372</v>
      </c>
      <c r="N165" t="s">
        <v>321</v>
      </c>
      <c r="O165" s="71">
        <f>IF(B164="No",0,VLOOKUP($B165,$Z$7:$AA$112,2,0))</f>
        <v>0</v>
      </c>
    </row>
    <row r="166" spans="1:15" x14ac:dyDescent="0.25">
      <c r="A166" s="70" t="str">
        <f>'Psychosocial - Other'!A11</f>
        <v>El participante ha intentado hacerse daño o quitarse la vida alguna vez.</v>
      </c>
      <c r="B166">
        <f>'Psychosocial - Other'!B11</f>
        <v>0</v>
      </c>
      <c r="H166" s="71"/>
      <c r="I166" s="70" t="str">
        <f t="shared" si="13"/>
        <v>El participante ha intentado hacerse daño o quitarse la vida alguna vez.El participante ha intentado hacerse daño o quitarse la vida alguna vez.</v>
      </c>
      <c r="J166" t="s">
        <v>372</v>
      </c>
      <c r="K166" t="s">
        <v>372</v>
      </c>
      <c r="L166" t="s">
        <v>372</v>
      </c>
      <c r="M166" t="s">
        <v>372</v>
      </c>
      <c r="N166" t="s">
        <v>326</v>
      </c>
      <c r="O166" s="71">
        <f t="shared" si="14"/>
        <v>0</v>
      </c>
    </row>
    <row r="167" spans="1:15" x14ac:dyDescent="0.25">
      <c r="A167" s="70" t="str">
        <f>'Psychosocial - Other'!A12</f>
        <v>El participante necesita y/o recibe alguna de las siguientes terapias (marque todas las que correspondan)</v>
      </c>
      <c r="B167">
        <f>'Psychosocial - Other'!B12</f>
        <v>0</v>
      </c>
      <c r="H167" s="71"/>
      <c r="I167" s="70" t="str">
        <f t="shared" si="13"/>
        <v>El participante necesita y/o recibe alguna de las siguientes terapias (marque todas las que correspondan)El participante necesita y/o recibe alguna de las siguientes terapias (marque todas las que correspondan)</v>
      </c>
      <c r="J167" t="s">
        <v>372</v>
      </c>
      <c r="K167" t="s">
        <v>372</v>
      </c>
      <c r="L167" t="s">
        <v>372</v>
      </c>
      <c r="M167" t="s">
        <v>372</v>
      </c>
      <c r="N167" t="s">
        <v>372</v>
      </c>
      <c r="O167" s="71">
        <f t="shared" si="14"/>
        <v>0</v>
      </c>
    </row>
    <row r="168" spans="1:15" x14ac:dyDescent="0.25">
      <c r="A168" s="70" t="str">
        <f>'Psychosocial - Other'!A13</f>
        <v>Terapias profesionales como atención psiquiátrica, psicoterapia, terapia cognitiva, terapia cognitivo-conductual, terapia grupal, etc., brindadas por profesionales capacitados</v>
      </c>
      <c r="B168" t="str">
        <f>'Psychosocial - Other'!B13</f>
        <v>Sí</v>
      </c>
      <c r="H168" s="71"/>
      <c r="I168" s="70" t="str">
        <f t="shared" si="13"/>
        <v>Terapias profesionales como atención psiquiátrica, psicoterapia, terapia cognitiva, terapia cognitivo-conductual, terapia gru psicoterapia, terapia cognitiva, terapia cognitivo-conductual, terapia grupal, etc., brindadas por profesionales capacitados</v>
      </c>
      <c r="J168" t="s">
        <v>372</v>
      </c>
      <c r="K168" t="s">
        <v>372</v>
      </c>
      <c r="L168" t="s">
        <v>372</v>
      </c>
      <c r="M168" t="s">
        <v>372</v>
      </c>
      <c r="N168" t="s">
        <v>331</v>
      </c>
      <c r="O168" s="71" t="e">
        <f>IF(B178="Yes",0,VLOOKUP($B168,$Z$37:$AA$40,2,0))</f>
        <v>#N/A</v>
      </c>
    </row>
    <row r="169" spans="1:15" x14ac:dyDescent="0.25">
      <c r="A169" s="70" t="str">
        <f>'Psychosocial - Other'!A14</f>
        <v>Estado de la terapia:</v>
      </c>
      <c r="B169">
        <f>'Psychosocial - Other'!B14</f>
        <v>0</v>
      </c>
      <c r="H169" s="71"/>
      <c r="I169" s="70" t="str">
        <f t="shared" si="13"/>
        <v>Estado de la terapia:Estado de la terapia:</v>
      </c>
      <c r="J169" t="s">
        <v>372</v>
      </c>
      <c r="K169" t="s">
        <v>372</v>
      </c>
      <c r="L169" t="s">
        <v>372</v>
      </c>
      <c r="M169" t="s">
        <v>372</v>
      </c>
      <c r="N169" t="s">
        <v>335</v>
      </c>
      <c r="O169" s="71">
        <f>IF(B178="Yes",0,VLOOKUP($B169,$Z$7:$AA$112,2,0))</f>
        <v>0</v>
      </c>
    </row>
    <row r="170" spans="1:15" x14ac:dyDescent="0.25">
      <c r="A170" s="70" t="str">
        <f>'Psychosocial - Other'!A15</f>
        <v>Planes conductuales formalizados diseñados por un analista conductual o psicólogo, pero frecuentemente implementados por familiares o cuidadores</v>
      </c>
      <c r="B170">
        <f>'Psychosocial - Other'!B15</f>
        <v>0</v>
      </c>
      <c r="H170" s="71"/>
      <c r="I170" s="70" t="str">
        <f t="shared" si="13"/>
        <v>Planes conductuales formalizados diseñados por un analista conductual o psicólogo, pero frecuentemente implementados por fami formalizados diseñados por un analista conductual o psicólogo, pero frecuentemente implementados por familiares o cuidadores</v>
      </c>
      <c r="J170" t="s">
        <v>372</v>
      </c>
      <c r="K170" t="s">
        <v>372</v>
      </c>
      <c r="L170" t="s">
        <v>372</v>
      </c>
      <c r="M170" t="s">
        <v>372</v>
      </c>
      <c r="N170" t="s">
        <v>338</v>
      </c>
      <c r="O170" s="71" t="e">
        <f>IF(B178="Yes",0,VLOOKUP($B170,$Z$37:$AA$40,2,0))</f>
        <v>#N/A</v>
      </c>
    </row>
    <row r="171" spans="1:15" x14ac:dyDescent="0.25">
      <c r="A171" s="70" t="str">
        <f>'Psychosocial - Other'!A16</f>
        <v>Estado de la terapia:</v>
      </c>
      <c r="B171">
        <f>'Psychosocial - Other'!B16</f>
        <v>0</v>
      </c>
      <c r="H171" s="71"/>
      <c r="I171" s="70" t="str">
        <f t="shared" si="13"/>
        <v>Estado de la terapia:Estado de la terapia:</v>
      </c>
      <c r="J171" t="s">
        <v>372</v>
      </c>
      <c r="K171" t="s">
        <v>372</v>
      </c>
      <c r="L171" t="s">
        <v>372</v>
      </c>
      <c r="M171" t="s">
        <v>372</v>
      </c>
      <c r="N171" t="s">
        <v>341</v>
      </c>
      <c r="O171" s="71">
        <f>IF(B178="Yes",0,VLOOKUP($B171,$Z$7:$AA$112,2,0))</f>
        <v>0</v>
      </c>
    </row>
    <row r="172" spans="1:15" x14ac:dyDescent="0.25">
      <c r="A172" s="70" t="str">
        <f>'Psychosocial - Other'!A17</f>
        <v>Servicios de consejería proporcionados por un profesional capacitado</v>
      </c>
      <c r="B172">
        <f>'Psychosocial - Other'!B17</f>
        <v>0</v>
      </c>
      <c r="H172" s="71"/>
      <c r="I172" s="70" t="str">
        <f t="shared" si="13"/>
        <v>Servicios de consejería proporcionados por un profesional capacitadoServicios de consejería proporcionados por un profesional capacitado</v>
      </c>
      <c r="J172" t="s">
        <v>372</v>
      </c>
      <c r="K172" t="s">
        <v>372</v>
      </c>
      <c r="L172" t="s">
        <v>372</v>
      </c>
      <c r="M172" t="s">
        <v>372</v>
      </c>
      <c r="N172" t="s">
        <v>344</v>
      </c>
      <c r="O172" s="71" t="e">
        <f>IF(B178="Yes",0,VLOOKUP($B172,$Z$37:$AA$40,2,0))</f>
        <v>#N/A</v>
      </c>
    </row>
    <row r="173" spans="1:15" x14ac:dyDescent="0.25">
      <c r="A173" s="70" t="str">
        <f>'Psychosocial - Other'!A18</f>
        <v>Estado de la terapia:</v>
      </c>
      <c r="B173">
        <f>'Psychosocial - Other'!B18</f>
        <v>0</v>
      </c>
      <c r="H173" s="71"/>
      <c r="I173" s="70" t="str">
        <f t="shared" si="13"/>
        <v>Estado de la terapia:Estado de la terapia:</v>
      </c>
      <c r="J173" t="s">
        <v>372</v>
      </c>
      <c r="K173" t="s">
        <v>372</v>
      </c>
      <c r="L173" t="s">
        <v>372</v>
      </c>
      <c r="M173" t="s">
        <v>372</v>
      </c>
      <c r="N173" t="s">
        <v>346</v>
      </c>
      <c r="O173" s="71">
        <f>IF(B178="Yes",0,VLOOKUP($B173,$Z$7:$AA$112,2,0))</f>
        <v>0</v>
      </c>
    </row>
    <row r="174" spans="1:15" x14ac:dyDescent="0.25">
      <c r="A174" s="70" t="str">
        <f>'Psychosocial - Other'!A19</f>
        <v>Análisis conductual aplicado (ABA), incluidos planes desarrollados por profesionales formados en ABA pero implementados por personal con formación especializada</v>
      </c>
      <c r="B174">
        <f>'Psychosocial - Other'!B19</f>
        <v>0</v>
      </c>
      <c r="H174" s="71"/>
      <c r="I174" s="70" t="str">
        <f t="shared" si="13"/>
        <v>Análisis conductual aplicado (ABA), incluidos planes desarrollados por profesionales formados en ABA pero implementados por p incluidos planes desarrollados por profesionales formados en ABA pero implementados por personal con formación especializada</v>
      </c>
      <c r="J174" t="s">
        <v>372</v>
      </c>
      <c r="K174" t="s">
        <v>372</v>
      </c>
      <c r="L174" t="s">
        <v>372</v>
      </c>
      <c r="M174" t="s">
        <v>372</v>
      </c>
      <c r="N174" t="s">
        <v>348</v>
      </c>
      <c r="O174" s="71" t="e">
        <f>IF(B178="Yes",0,VLOOKUP($B174,$Z$37:$AA$40,2,0))</f>
        <v>#N/A</v>
      </c>
    </row>
    <row r="175" spans="1:15" x14ac:dyDescent="0.25">
      <c r="A175" s="70" t="str">
        <f>'Psychosocial - Other'!A20</f>
        <v>Estado de la terapia:</v>
      </c>
      <c r="B175">
        <f>'Psychosocial - Other'!B20</f>
        <v>0</v>
      </c>
      <c r="H175" s="71"/>
      <c r="I175" s="70" t="str">
        <f t="shared" si="13"/>
        <v>Estado de la terapia:Estado de la terapia:</v>
      </c>
      <c r="J175" t="s">
        <v>372</v>
      </c>
      <c r="K175" t="s">
        <v>372</v>
      </c>
      <c r="L175" t="s">
        <v>372</v>
      </c>
      <c r="M175" t="s">
        <v>372</v>
      </c>
      <c r="N175" t="s">
        <v>349</v>
      </c>
      <c r="O175" s="71">
        <f>IF(B178="Yes",0,VLOOKUP($B175,$Z$7:$AA$112,2,0))</f>
        <v>0</v>
      </c>
    </row>
    <row r="176" spans="1:15" x14ac:dyDescent="0.25">
      <c r="A176" s="70" t="str">
        <f>'Psychosocial - Other'!A21</f>
        <v>Otras terapias de salud conductual (incluida salud mental) diseñadas para abordar necesidades especializadas del participante</v>
      </c>
      <c r="B176">
        <f>'Psychosocial - Other'!B21</f>
        <v>0</v>
      </c>
      <c r="H176" s="71"/>
      <c r="I176" s="70" t="str">
        <f t="shared" si="13"/>
        <v>Otras terapias de salud conductual (incluida salud mental) diseñadas para abordar necesidades especializadas del participanteOtras terapias de salud conductual (incluida salud mental) diseñadas para abordar necesidades especializadas del participante</v>
      </c>
      <c r="J176" t="s">
        <v>372</v>
      </c>
      <c r="K176" t="s">
        <v>372</v>
      </c>
      <c r="L176" t="s">
        <v>372</v>
      </c>
      <c r="M176" t="s">
        <v>372</v>
      </c>
      <c r="N176" t="s">
        <v>350</v>
      </c>
      <c r="O176" s="71" t="e">
        <f>IF(B178="Yes",0,VLOOKUP($B176,$Z$37:$AA$40,2,0))</f>
        <v>#N/A</v>
      </c>
    </row>
    <row r="177" spans="1:15" x14ac:dyDescent="0.25">
      <c r="A177" s="70" t="str">
        <f>'Psychosocial - Other'!A22</f>
        <v>Estado de la terapia:</v>
      </c>
      <c r="B177">
        <f>'Psychosocial - Other'!B22</f>
        <v>0</v>
      </c>
      <c r="H177" s="71"/>
      <c r="I177" s="70" t="str">
        <f t="shared" si="13"/>
        <v>Estado de la terapia:Estado de la terapia:</v>
      </c>
      <c r="J177" t="s">
        <v>372</v>
      </c>
      <c r="K177" t="s">
        <v>372</v>
      </c>
      <c r="L177" t="s">
        <v>372</v>
      </c>
      <c r="M177" t="s">
        <v>372</v>
      </c>
      <c r="N177" t="s">
        <v>351</v>
      </c>
      <c r="O177" s="71">
        <f>IF(B178="Yes",0,VLOOKUP($B177,$Z$7:$AA$112,2,0))</f>
        <v>0</v>
      </c>
    </row>
    <row r="178" spans="1:15" x14ac:dyDescent="0.25">
      <c r="A178" s="70" t="str">
        <f>'Psychosocial - Other'!A23</f>
        <v>Ninguna</v>
      </c>
      <c r="B178">
        <f>'Psychosocial - Other'!B23</f>
        <v>0</v>
      </c>
      <c r="H178" s="71"/>
      <c r="I178" s="70" t="str">
        <f t="shared" si="13"/>
        <v>NingunaNinguna</v>
      </c>
      <c r="J178" t="s">
        <v>372</v>
      </c>
      <c r="K178" t="s">
        <v>372</v>
      </c>
      <c r="L178" t="s">
        <v>372</v>
      </c>
      <c r="M178" t="s">
        <v>372</v>
      </c>
      <c r="N178" t="s">
        <v>372</v>
      </c>
      <c r="O178" s="71" t="e">
        <f>VLOOKUP($B178,$Z$37:$AA$40,2,0)</f>
        <v>#N/A</v>
      </c>
    </row>
    <row r="179" spans="1:15" x14ac:dyDescent="0.25">
      <c r="A179" s="70"/>
      <c r="H179" s="71"/>
      <c r="I179" s="70" t="str">
        <f t="shared" ref="I179:I194" si="15">LEFT(B179,125)&amp;RIGHT(B179,125)</f>
        <v/>
      </c>
      <c r="J179" t="s">
        <v>372</v>
      </c>
      <c r="K179" t="s">
        <v>372</v>
      </c>
      <c r="L179" t="s">
        <v>372</v>
      </c>
      <c r="M179" t="s">
        <v>372</v>
      </c>
      <c r="N179" t="s">
        <v>372</v>
      </c>
      <c r="O179" s="71"/>
    </row>
    <row r="180" spans="1:15" x14ac:dyDescent="0.25">
      <c r="A180" s="70" t="s">
        <v>60</v>
      </c>
      <c r="H180" s="71"/>
      <c r="I180" s="70" t="str">
        <f t="shared" si="15"/>
        <v/>
      </c>
      <c r="J180" t="s">
        <v>372</v>
      </c>
      <c r="K180" t="s">
        <v>372</v>
      </c>
      <c r="L180" t="s">
        <v>372</v>
      </c>
      <c r="M180" t="s">
        <v>372</v>
      </c>
      <c r="N180" t="s">
        <v>372</v>
      </c>
      <c r="O180" s="71"/>
    </row>
    <row r="181" spans="1:15" x14ac:dyDescent="0.25">
      <c r="A181" s="70" t="str">
        <f>'Mem-Cog'!A2</f>
        <v>Elemento</v>
      </c>
      <c r="B181" t="str">
        <f>'Mem-Cog'!B2</f>
        <v>Respuesta</v>
      </c>
      <c r="H181" s="71"/>
      <c r="I181" s="70" t="str">
        <f t="shared" si="15"/>
        <v>RespuestaRespuesta</v>
      </c>
      <c r="J181" t="s">
        <v>372</v>
      </c>
      <c r="K181" t="s">
        <v>372</v>
      </c>
      <c r="L181" t="s">
        <v>372</v>
      </c>
      <c r="M181" t="s">
        <v>372</v>
      </c>
      <c r="N181" t="s">
        <v>372</v>
      </c>
      <c r="O181" s="71"/>
    </row>
    <row r="182" spans="1:15" x14ac:dyDescent="0.25">
      <c r="A182" s="70" t="str">
        <f>'Mem-Cog'!A3</f>
        <v>Nivel de dificultad con la memoria (p. ej., retener información funcional relevante)</v>
      </c>
      <c r="B182">
        <f>'Mem-Cog'!B3</f>
        <v>0</v>
      </c>
      <c r="H182" s="71"/>
      <c r="I182" s="70" t="str">
        <f t="shared" ref="I182:I191" si="16">LEFT(A182,125)&amp;RIGHT(A182,125)</f>
        <v>Nivel de dificultad con la memoria (p. ej., retener información funcional relevante)Nivel de dificultad con la memoria (p. ej., retener información funcional relevante)</v>
      </c>
      <c r="J182" t="s">
        <v>372</v>
      </c>
      <c r="K182" t="s">
        <v>217</v>
      </c>
      <c r="L182" t="s">
        <v>279</v>
      </c>
      <c r="M182" t="s">
        <v>372</v>
      </c>
      <c r="N182" t="s">
        <v>372</v>
      </c>
      <c r="O182" s="71">
        <f t="shared" ref="O182:O191" si="17">VLOOKUP($B182,$Z$7:$AA$112,2,0)</f>
        <v>0</v>
      </c>
    </row>
    <row r="183" spans="1:15" x14ac:dyDescent="0.25">
      <c r="A183" s="70" t="str">
        <f>'Mem-Cog'!A4</f>
        <v>Nivel de dificultad con la atención (p. ej., capacidad para mantenerse concentrado en una tarea)</v>
      </c>
      <c r="B183">
        <f>'Mem-Cog'!B4</f>
        <v>0</v>
      </c>
      <c r="H183" s="71"/>
      <c r="I183" s="70" t="str">
        <f t="shared" si="16"/>
        <v>Nivel de dificultad con la atención (p. ej., capacidad para mantenerse concentrado en una tarea)Nivel de dificultad con la atención (p. ej., capacidad para mantenerse concentrado en una tarea)</v>
      </c>
      <c r="J183" t="s">
        <v>372</v>
      </c>
      <c r="K183" t="s">
        <v>223</v>
      </c>
      <c r="L183" t="s">
        <v>283</v>
      </c>
      <c r="M183" t="s">
        <v>372</v>
      </c>
      <c r="N183" t="s">
        <v>372</v>
      </c>
      <c r="O183" s="71">
        <f t="shared" si="17"/>
        <v>0</v>
      </c>
    </row>
    <row r="184" spans="1:15" x14ac:dyDescent="0.25">
      <c r="A184" s="70" t="str">
        <f>'Mem-Cog'!A5</f>
        <v>Nivel de dificultad con la resolución de problemas (p. ej., identificar, analizar y abordar una situación con el objetivo de superar obstáculos y encontrar una solución)</v>
      </c>
      <c r="B184">
        <f>'Mem-Cog'!B5</f>
        <v>0</v>
      </c>
      <c r="H184" s="71"/>
      <c r="I184" s="70" t="str">
        <f t="shared" si="16"/>
        <v>Nivel de dificultad con la resolución de problemas (p. ej., identificar, analizar y abordar una situación con el objetivo de blemas (p. ej., identificar, analizar y abordar una situación con el objetivo de superar obstáculos y encontrar una solución)</v>
      </c>
      <c r="J184" t="s">
        <v>372</v>
      </c>
      <c r="K184" t="s">
        <v>234</v>
      </c>
      <c r="L184" t="s">
        <v>288</v>
      </c>
      <c r="M184" t="s">
        <v>372</v>
      </c>
      <c r="N184" t="s">
        <v>372</v>
      </c>
      <c r="O184" s="71">
        <f t="shared" si="17"/>
        <v>0</v>
      </c>
    </row>
    <row r="185" spans="1:15" x14ac:dyDescent="0.25">
      <c r="A185" s="70" t="str">
        <f>'Mem-Cog'!A6</f>
        <v>Nivel de dificultad con la planificación (p. ej., capacidad para pensar y organizar las actividades necesarias para lograr un objetivo)</v>
      </c>
      <c r="B185">
        <f>'Mem-Cog'!B6</f>
        <v>0</v>
      </c>
      <c r="H185" s="71"/>
      <c r="I185" s="70" t="str">
        <f t="shared" si="16"/>
        <v>Nivel de dificultad con la planificación (p. ej., capacidad para pensar y organizar las actividades necesarias para lograr unificultad con la planificación (p. ej., capacidad para pensar y organizar las actividades necesarias para lograr un objetivo)</v>
      </c>
      <c r="J185" t="s">
        <v>372</v>
      </c>
      <c r="K185" t="s">
        <v>239</v>
      </c>
      <c r="L185" t="s">
        <v>294</v>
      </c>
      <c r="M185" t="s">
        <v>372</v>
      </c>
      <c r="N185" t="s">
        <v>372</v>
      </c>
      <c r="O185" s="71">
        <f t="shared" si="17"/>
        <v>0</v>
      </c>
    </row>
    <row r="186" spans="1:15" x14ac:dyDescent="0.25">
      <c r="A186" s="70" t="str">
        <f>'Mem-Cog'!A7</f>
        <v>Nivel de dificultad con el juicio (p. ej., capacidad para prever y anticipar resultados con base en la información disponible)</v>
      </c>
      <c r="B186">
        <f>'Mem-Cog'!B7</f>
        <v>0</v>
      </c>
      <c r="H186" s="71"/>
      <c r="I186" s="70" t="str">
        <f t="shared" si="16"/>
        <v>Nivel de dificultad con el juicio (p. ej., capacidad para prever y anticipar resultados con base en la información disponibleivel de dificultad con el juicio (p. ej., capacidad para prever y anticipar resultados con base en la información disponible)</v>
      </c>
      <c r="J186" t="s">
        <v>372</v>
      </c>
      <c r="K186" t="s">
        <v>243</v>
      </c>
      <c r="L186" t="s">
        <v>297</v>
      </c>
      <c r="M186" t="s">
        <v>372</v>
      </c>
      <c r="N186" t="s">
        <v>372</v>
      </c>
      <c r="O186" s="71">
        <f t="shared" si="17"/>
        <v>0</v>
      </c>
    </row>
    <row r="187" spans="1:15" x14ac:dyDescent="0.25">
      <c r="A187" s="70" t="str">
        <f>'Mem-Cog'!A8</f>
        <v>Capacidad para tomar decisiones apropiadas en tareas diarias, como elegir vestimenta, decidir cuándo y qué comer o seleccionar actividades del día</v>
      </c>
      <c r="B187">
        <f>'Mem-Cog'!B8</f>
        <v>0</v>
      </c>
      <c r="H187" s="71"/>
      <c r="I187" s="70" t="str">
        <f t="shared" si="16"/>
        <v>Capacidad para tomar decisiones apropiadas en tareas diarias, como elegir vestimenta, decidir cuándo y qué comer o seleccionadecisiones apropiadas en tareas diarias, como elegir vestimenta, decidir cuándo y qué comer o seleccionar actividades del día</v>
      </c>
      <c r="J187" t="s">
        <v>372</v>
      </c>
      <c r="K187" t="s">
        <v>247</v>
      </c>
      <c r="L187" t="s">
        <v>300</v>
      </c>
      <c r="M187" t="s">
        <v>372</v>
      </c>
      <c r="N187" t="s">
        <v>372</v>
      </c>
      <c r="O187" s="71">
        <f t="shared" si="17"/>
        <v>0</v>
      </c>
    </row>
    <row r="188" spans="1:15" x14ac:dyDescent="0.25">
      <c r="A188" s="70" t="str">
        <f>'Mem-Cog'!A9</f>
        <v>El participante puede orientarse en entornos desconocidos de forma independiente, incluso con dispositivos de apoyo</v>
      </c>
      <c r="B188">
        <f>'Mem-Cog'!B9</f>
        <v>0</v>
      </c>
      <c r="H188" s="71"/>
      <c r="I188" s="70" t="str">
        <f t="shared" si="16"/>
        <v>El participante puede orientarse en entornos desconocidos de forma independiente, incluso con dispositivos de apoyoEl participante puede orientarse en entornos desconocidos de forma independiente, incluso con dispositivos de apoyo</v>
      </c>
      <c r="J188" t="s">
        <v>372</v>
      </c>
      <c r="K188" t="s">
        <v>253</v>
      </c>
      <c r="L188" t="s">
        <v>303</v>
      </c>
      <c r="M188" t="s">
        <v>372</v>
      </c>
      <c r="N188" t="s">
        <v>372</v>
      </c>
      <c r="O188" s="71">
        <f t="shared" si="17"/>
        <v>0</v>
      </c>
    </row>
    <row r="189" spans="1:15" x14ac:dyDescent="0.25">
      <c r="A189" s="70" t="str">
        <f>'Mem-Cog'!A10</f>
        <v>Comprensión de contenido verbal (excluyendo barreras idiomáticas):</v>
      </c>
      <c r="B189">
        <f>'Mem-Cog'!B10</f>
        <v>0</v>
      </c>
      <c r="H189" s="71"/>
      <c r="I189" s="70" t="str">
        <f t="shared" si="16"/>
        <v>Comprensión de contenido verbal (excluyendo barreras idiomáticas):Comprensión de contenido verbal (excluyendo barreras idiomáticas):</v>
      </c>
      <c r="J189" t="s">
        <v>372</v>
      </c>
      <c r="K189" t="s">
        <v>260</v>
      </c>
      <c r="L189" t="s">
        <v>306</v>
      </c>
      <c r="M189" t="s">
        <v>372</v>
      </c>
      <c r="N189" t="s">
        <v>372</v>
      </c>
      <c r="O189" s="71">
        <f t="shared" si="17"/>
        <v>0</v>
      </c>
    </row>
    <row r="190" spans="1:15" x14ac:dyDescent="0.25">
      <c r="A190" s="70" t="str">
        <f>'Mem-Cog'!A11</f>
        <v>Capacidad del participante para expresar ideas y/o necesidades con personas que le resultan familiares</v>
      </c>
      <c r="B190">
        <f>'Mem-Cog'!B11</f>
        <v>0</v>
      </c>
      <c r="H190" s="71"/>
      <c r="I190" s="70" t="str">
        <f t="shared" si="16"/>
        <v>Capacidad del participante para expresar ideas y/o necesidades con personas que le resultan familiaresCapacidad del participante para expresar ideas y/o necesidades con personas que le resultan familiares</v>
      </c>
      <c r="J190" t="s">
        <v>372</v>
      </c>
      <c r="K190" t="s">
        <v>267</v>
      </c>
      <c r="L190" t="s">
        <v>310</v>
      </c>
      <c r="M190" t="s">
        <v>372</v>
      </c>
      <c r="N190" t="s">
        <v>372</v>
      </c>
      <c r="O190" s="71">
        <f t="shared" si="17"/>
        <v>0</v>
      </c>
    </row>
    <row r="191" spans="1:15" x14ac:dyDescent="0.25">
      <c r="A191" s="70" t="str">
        <f>'Mem-Cog'!A12</f>
        <v>Capacidad del participante para expresar ideas y/o necesidades con personas que NO le resultan familiares</v>
      </c>
      <c r="B191">
        <f>'Mem-Cog'!B12</f>
        <v>0</v>
      </c>
      <c r="H191" s="71"/>
      <c r="I191" s="70" t="str">
        <f t="shared" si="16"/>
        <v>Capacidad del participante para expresar ideas y/o necesidades con personas que NO le resultan familiaresCapacidad del participante para expresar ideas y/o necesidades con personas que NO le resultan familiares</v>
      </c>
      <c r="J191" t="s">
        <v>372</v>
      </c>
      <c r="K191" t="s">
        <v>273</v>
      </c>
      <c r="L191" t="s">
        <v>314</v>
      </c>
      <c r="M191" t="s">
        <v>372</v>
      </c>
      <c r="N191" t="s">
        <v>372</v>
      </c>
      <c r="O191" s="71">
        <f t="shared" si="17"/>
        <v>0</v>
      </c>
    </row>
    <row r="192" spans="1:15" x14ac:dyDescent="0.25">
      <c r="A192" s="70"/>
      <c r="H192" s="71"/>
      <c r="I192" s="70" t="str">
        <f t="shared" si="15"/>
        <v/>
      </c>
      <c r="J192" t="s">
        <v>372</v>
      </c>
      <c r="K192" t="s">
        <v>372</v>
      </c>
      <c r="L192" t="s">
        <v>372</v>
      </c>
      <c r="M192" t="s">
        <v>372</v>
      </c>
      <c r="N192" t="s">
        <v>372</v>
      </c>
      <c r="O192" s="71"/>
    </row>
    <row r="193" spans="1:15" x14ac:dyDescent="0.25">
      <c r="A193" s="70" t="s">
        <v>59</v>
      </c>
      <c r="H193" s="71"/>
      <c r="I193" s="70" t="str">
        <f t="shared" si="15"/>
        <v/>
      </c>
      <c r="J193" t="s">
        <v>372</v>
      </c>
      <c r="K193" t="s">
        <v>372</v>
      </c>
      <c r="L193" t="s">
        <v>372</v>
      </c>
      <c r="M193" t="s">
        <v>372</v>
      </c>
      <c r="N193" t="s">
        <v>372</v>
      </c>
      <c r="O193" s="71"/>
    </row>
    <row r="194" spans="1:15" x14ac:dyDescent="0.25">
      <c r="A194" s="70" t="s">
        <v>1</v>
      </c>
      <c r="B194" t="s">
        <v>2</v>
      </c>
      <c r="H194" s="71"/>
      <c r="I194" s="70" t="str">
        <f t="shared" si="15"/>
        <v>ResponseResponse</v>
      </c>
      <c r="J194" t="s">
        <v>372</v>
      </c>
      <c r="K194" t="s">
        <v>372</v>
      </c>
      <c r="L194" t="s">
        <v>372</v>
      </c>
      <c r="M194" t="s">
        <v>372</v>
      </c>
      <c r="N194" t="s">
        <v>372</v>
      </c>
      <c r="O194" s="71"/>
    </row>
    <row r="195" spans="1:15" x14ac:dyDescent="0.25">
      <c r="A195" s="70" t="str">
        <f>'Social Environment &amp; Safety'!A3</f>
        <v>El participante se siente seguro en el lugar donde vive.</v>
      </c>
      <c r="B195">
        <f>'Social Environment &amp; Safety'!B3</f>
        <v>0</v>
      </c>
      <c r="H195" s="71"/>
      <c r="I195" s="70" t="str">
        <f t="shared" ref="I195:I201" si="18">LEFT(A195,125)&amp;RIGHT(A195,125)</f>
        <v>El participante se siente seguro en el lugar donde vive.El participante se siente seguro en el lugar donde vive.</v>
      </c>
      <c r="J195" t="s">
        <v>372</v>
      </c>
      <c r="K195" t="s">
        <v>372</v>
      </c>
      <c r="L195" t="s">
        <v>319</v>
      </c>
      <c r="M195" t="s">
        <v>372</v>
      </c>
      <c r="N195" t="s">
        <v>372</v>
      </c>
      <c r="O195" s="71">
        <f t="shared" ref="O195:O201" si="19">VLOOKUP($B195,$Z$7:$AA$112,2,0)</f>
        <v>0</v>
      </c>
    </row>
    <row r="196" spans="1:15" x14ac:dyDescent="0.25">
      <c r="A196" s="70" t="str">
        <f>'Social Environment &amp; Safety'!A4</f>
        <v>El representante legal del participante considera que el participante está seguro en el lugar donde vive.</v>
      </c>
      <c r="B196">
        <f>'Social Environment &amp; Safety'!B4</f>
        <v>0</v>
      </c>
      <c r="H196" s="71"/>
      <c r="I196" s="70" t="str">
        <f t="shared" si="18"/>
        <v>El representante legal del participante considera que el participante está seguro en el lugar donde vive.El representante legal del participante considera que el participante está seguro en el lugar donde vive.</v>
      </c>
      <c r="J196" t="s">
        <v>372</v>
      </c>
      <c r="K196" t="s">
        <v>372</v>
      </c>
      <c r="L196" t="s">
        <v>324</v>
      </c>
      <c r="M196" t="s">
        <v>372</v>
      </c>
      <c r="N196" t="s">
        <v>372</v>
      </c>
      <c r="O196" s="71">
        <f t="shared" si="19"/>
        <v>0</v>
      </c>
    </row>
    <row r="197" spans="1:15" x14ac:dyDescent="0.25">
      <c r="A197" s="70" t="str">
        <f>'Social Environment &amp; Safety'!A5</f>
        <v>El participante considera que puede alcanzar sus resultados de salud en el lugar donde vive.</v>
      </c>
      <c r="B197">
        <f>'Social Environment &amp; Safety'!B5</f>
        <v>0</v>
      </c>
      <c r="H197" s="71"/>
      <c r="I197" s="70" t="str">
        <f t="shared" si="18"/>
        <v>El participante considera que puede alcanzar sus resultados de salud en el lugar donde vive.El participante considera que puede alcanzar sus resultados de salud en el lugar donde vive.</v>
      </c>
      <c r="J197" t="s">
        <v>372</v>
      </c>
      <c r="K197" t="s">
        <v>372</v>
      </c>
      <c r="L197" t="s">
        <v>329</v>
      </c>
      <c r="M197" t="s">
        <v>372</v>
      </c>
      <c r="N197" t="s">
        <v>372</v>
      </c>
      <c r="O197" s="71">
        <f t="shared" si="19"/>
        <v>0</v>
      </c>
    </row>
    <row r="198" spans="1:15" x14ac:dyDescent="0.25">
      <c r="A198" s="70" t="str">
        <f>'Social Environment &amp; Safety'!A6</f>
        <v>El representante legal del participante considera que el participante puede alcanzar sus resultados de salud en el lugar donde vive.</v>
      </c>
      <c r="B198">
        <f>'Social Environment &amp; Safety'!B6</f>
        <v>0</v>
      </c>
      <c r="H198" s="71"/>
      <c r="I198" s="70" t="str">
        <f t="shared" si="18"/>
        <v>El representante legal del participante considera que el participante puede alcanzar sus resultados de salud en el lugar dondesentante legal del participante considera que el participante puede alcanzar sus resultados de salud en el lugar donde vive.</v>
      </c>
      <c r="J198" t="s">
        <v>372</v>
      </c>
      <c r="K198" t="s">
        <v>372</v>
      </c>
      <c r="L198" t="s">
        <v>333</v>
      </c>
      <c r="M198" t="s">
        <v>372</v>
      </c>
      <c r="N198" t="s">
        <v>372</v>
      </c>
      <c r="O198" s="71">
        <f t="shared" si="19"/>
        <v>0</v>
      </c>
    </row>
    <row r="199" spans="1:15" x14ac:dyDescent="0.25">
      <c r="A199" s="70" t="str">
        <f>'Social Environment &amp; Safety'!A7</f>
        <v>Si el participante tiene preocupaciones por su seguridad o llegara a sentirse inseguro, ¿tiene a alguien con quien hablar que pueda ayudarle a sentirse seguro?</v>
      </c>
      <c r="B199">
        <f>'Social Environment &amp; Safety'!B7</f>
        <v>0</v>
      </c>
      <c r="H199" s="71"/>
      <c r="I199" s="70" t="str">
        <f t="shared" si="18"/>
        <v>Si el participante tiene preocupaciones por su seguridad o llegara a sentirse inseguro, ¿tiene a alguien con quien hablar queiones por su seguridad o llegara a sentirse inseguro, ¿tiene a alguien con quien hablar que pueda ayudarle a sentirse seguro?</v>
      </c>
      <c r="J199" t="s">
        <v>372</v>
      </c>
      <c r="K199" t="s">
        <v>372</v>
      </c>
      <c r="L199" t="s">
        <v>336</v>
      </c>
      <c r="M199" t="s">
        <v>372</v>
      </c>
      <c r="N199" t="s">
        <v>372</v>
      </c>
      <c r="O199" s="71">
        <f t="shared" si="19"/>
        <v>0</v>
      </c>
    </row>
    <row r="200" spans="1:15" x14ac:dyDescent="0.25">
      <c r="A200" s="70" t="str">
        <f>'Social Environment &amp; Safety'!A8</f>
        <v>¿El participante necesita ayuda en caso de emergencia?</v>
      </c>
      <c r="B200">
        <f>'Social Environment &amp; Safety'!B8</f>
        <v>0</v>
      </c>
      <c r="H200" s="71"/>
      <c r="I200" s="70" t="str">
        <f t="shared" si="18"/>
        <v>¿El participante necesita ayuda en caso de emergencia?¿El participante necesita ayuda en caso de emergencia?</v>
      </c>
      <c r="J200" t="s">
        <v>372</v>
      </c>
      <c r="K200" t="s">
        <v>372</v>
      </c>
      <c r="L200" t="s">
        <v>339</v>
      </c>
      <c r="M200" t="s">
        <v>372</v>
      </c>
      <c r="N200" t="s">
        <v>372</v>
      </c>
      <c r="O200" s="71">
        <f t="shared" si="19"/>
        <v>0</v>
      </c>
    </row>
    <row r="201" spans="1:15" x14ac:dyDescent="0.25">
      <c r="A201" s="72" t="str">
        <f>'Social Environment &amp; Safety'!A9</f>
        <v>Existe un plan de evacuación-emergencia establecido.</v>
      </c>
      <c r="B201" s="73">
        <f>'Social Environment &amp; Safety'!B9</f>
        <v>0</v>
      </c>
      <c r="C201" s="73"/>
      <c r="D201" s="73"/>
      <c r="E201" s="73"/>
      <c r="F201" s="73"/>
      <c r="G201" s="73"/>
      <c r="H201" s="74"/>
      <c r="I201" s="72" t="str">
        <f t="shared" si="18"/>
        <v>Existe un plan de evacuación-emergencia establecido.Existe un plan de evacuación-emergencia establecido.</v>
      </c>
      <c r="J201" s="73" t="s">
        <v>372</v>
      </c>
      <c r="K201" s="73" t="s">
        <v>372</v>
      </c>
      <c r="L201" s="73" t="s">
        <v>342</v>
      </c>
      <c r="M201" s="73" t="s">
        <v>372</v>
      </c>
      <c r="N201" s="73" t="s">
        <v>372</v>
      </c>
      <c r="O201" s="74">
        <f t="shared" si="19"/>
        <v>0</v>
      </c>
    </row>
  </sheetData>
  <sheetProtection selectLockedCells="1" selectUnlockedCell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A7B6D-154F-4B30-A14B-AAFB55EFFCEF}">
  <sheetPr codeName="Sheet9"/>
  <dimension ref="A1:B14"/>
  <sheetViews>
    <sheetView workbookViewId="0">
      <selection activeCell="B20" sqref="B20"/>
    </sheetView>
  </sheetViews>
  <sheetFormatPr defaultColWidth="9.140625" defaultRowHeight="15" x14ac:dyDescent="0.25"/>
  <cols>
    <col min="1" max="1" width="40.42578125" bestFit="1" customWidth="1"/>
    <col min="2" max="2" width="40.85546875" customWidth="1"/>
  </cols>
  <sheetData>
    <row r="1" spans="1:2" ht="18" x14ac:dyDescent="0.25">
      <c r="A1" s="87" t="s">
        <v>709</v>
      </c>
      <c r="B1" s="87"/>
    </row>
    <row r="2" spans="1:2" ht="18" x14ac:dyDescent="0.35">
      <c r="A2" s="88" t="s">
        <v>710</v>
      </c>
      <c r="B2" s="109">
        <f>'Face Sheet'!B3</f>
        <v>0</v>
      </c>
    </row>
    <row r="3" spans="1:2" ht="18" x14ac:dyDescent="0.35">
      <c r="A3" s="88" t="s">
        <v>711</v>
      </c>
      <c r="B3" s="109">
        <f>'Face Sheet'!B4</f>
        <v>0</v>
      </c>
    </row>
    <row r="4" spans="1:2" ht="18" x14ac:dyDescent="0.35">
      <c r="A4" s="88" t="s">
        <v>401</v>
      </c>
      <c r="B4" s="110">
        <f>'Face Sheet'!B5</f>
        <v>0</v>
      </c>
    </row>
    <row r="5" spans="1:2" ht="18" x14ac:dyDescent="0.35">
      <c r="A5" s="88" t="s">
        <v>403</v>
      </c>
      <c r="B5" s="110">
        <f>'Face Sheet'!B6</f>
        <v>0</v>
      </c>
    </row>
    <row r="6" spans="1:2" ht="18" x14ac:dyDescent="0.35">
      <c r="A6" s="90"/>
      <c r="B6" s="90"/>
    </row>
    <row r="7" spans="1:2" ht="18" x14ac:dyDescent="0.25">
      <c r="A7" s="16" t="s">
        <v>712</v>
      </c>
      <c r="B7" s="16" t="s">
        <v>713</v>
      </c>
    </row>
    <row r="8" spans="1:2" ht="18" x14ac:dyDescent="0.35">
      <c r="A8" s="89" t="s">
        <v>714</v>
      </c>
      <c r="B8" s="109" t="str">
        <f>IF('Compiled Results (Hidden)'!G5&lt;35,"Complete ISLA Before Viewing Scores",'Compiled Results (Hidden)'!AK24)</f>
        <v>Complete ISLA Before Viewing Scores</v>
      </c>
    </row>
    <row r="9" spans="1:2" ht="18" x14ac:dyDescent="0.35">
      <c r="A9" s="89" t="s">
        <v>715</v>
      </c>
      <c r="B9" s="109" t="str">
        <f>IF('Compiled Results (Hidden)'!G5&lt;35,"Complete ISLA Before Viewing Scores",'Compiled Results (Hidden)'!AL24)</f>
        <v>Complete ISLA Before Viewing Scores</v>
      </c>
    </row>
    <row r="10" spans="1:2" ht="18" x14ac:dyDescent="0.35">
      <c r="A10" s="89" t="s">
        <v>716</v>
      </c>
      <c r="B10" s="109" t="str">
        <f>IF('Compiled Results (Hidden)'!G5&lt;35,"Complete ISLA Before Viewing Scores",'Compiled Results (Hidden)'!AM24)</f>
        <v>Complete ISLA Before Viewing Scores</v>
      </c>
    </row>
    <row r="11" spans="1:2" ht="18" x14ac:dyDescent="0.35">
      <c r="A11" s="89" t="s">
        <v>717</v>
      </c>
      <c r="B11" s="109" t="str">
        <f>IF('Compiled Results (Hidden)'!G5&lt;35,"Complete ISLA Before Viewing Scores",'Compiled Results (Hidden)'!AN24)</f>
        <v>Complete ISLA Before Viewing Scores</v>
      </c>
    </row>
    <row r="12" spans="1:2" ht="18" x14ac:dyDescent="0.35">
      <c r="A12" s="89" t="s">
        <v>718</v>
      </c>
      <c r="B12" s="109" t="str">
        <f>IF('Compiled Results (Hidden)'!G5&lt;35,"Complete ISLA Before Viewing Scores",'Compiled Results (Hidden)'!AO24)</f>
        <v>Complete ISLA Before Viewing Scores</v>
      </c>
    </row>
    <row r="13" spans="1:2" ht="18" x14ac:dyDescent="0.35">
      <c r="A13" s="90"/>
      <c r="B13" s="111"/>
    </row>
    <row r="14" spans="1:2" ht="18" x14ac:dyDescent="0.35">
      <c r="A14" s="16" t="s">
        <v>719</v>
      </c>
      <c r="B14" s="109" t="str">
        <f>IF('Compiled Results (Hidden)'!G5&lt;35,"Complete ISLA Before Viewing Scores",'Compiled Results (Hidden)'!AK20)</f>
        <v>Complete ISLA Before Viewing Scores</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Face Sheet</vt:lpstr>
      <vt:lpstr>Functioning</vt:lpstr>
      <vt:lpstr>Health</vt:lpstr>
      <vt:lpstr>Psychosocial - Behaviors</vt:lpstr>
      <vt:lpstr>Psychosocial - Other</vt:lpstr>
      <vt:lpstr>Mem-Cog</vt:lpstr>
      <vt:lpstr>Social Environment &amp; Safety</vt:lpstr>
      <vt:lpstr>Compiled Results (Hidden)</vt:lpstr>
      <vt:lpstr>ISLA Scores &amp; Support Level</vt:lpstr>
      <vt:lpstr>'Psychosocial - Other'!_Hlk49512903</vt:lpstr>
      <vt:lpstr>'Face Sheet'!Print_Area</vt:lpstr>
      <vt:lpstr>Functioning!Print_Titles</vt:lpstr>
      <vt:lpstr>Health!Print_Titles</vt:lpstr>
      <vt:lpstr>'Mem-Cog'!Print_Titles</vt:lpstr>
      <vt:lpstr>'Psychosocial - Behaviors'!Print_Titles</vt:lpstr>
      <vt:lpstr>'Psychosocial - Other'!Print_Titles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 Cieslinski</dc:creator>
  <cp:keywords/>
  <dc:description/>
  <cp:lastModifiedBy>Sound Ventures Inc</cp:lastModifiedBy>
  <cp:revision/>
  <cp:lastPrinted>2025-06-10T18:14:05Z</cp:lastPrinted>
  <dcterms:created xsi:type="dcterms:W3CDTF">2024-11-06T20:31:53Z</dcterms:created>
  <dcterms:modified xsi:type="dcterms:W3CDTF">2026-02-23T19:40:47Z</dcterms:modified>
  <cp:category/>
  <cp:contentStatus/>
</cp:coreProperties>
</file>