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vamuno\Desktop\"/>
    </mc:Choice>
  </mc:AlternateContent>
  <xr:revisionPtr revIDLastSave="0" documentId="13_ncr:1_{167492BB-678C-4D03-885D-E7E133916693}" xr6:coauthVersionLast="47" xr6:coauthVersionMax="47" xr10:uidLastSave="{00000000-0000-0000-0000-000000000000}"/>
  <bookViews>
    <workbookView xWindow="-120" yWindow="-120" windowWidth="29040" windowHeight="15720" firstSheet="2" activeTab="8" xr2:uid="{920FA1C8-CC12-40C4-9554-0EA6FA4F7952}"/>
  </bookViews>
  <sheets>
    <sheet name="Face Sheet" sheetId="1" r:id="rId1"/>
    <sheet name="Functioning" sheetId="2" r:id="rId2"/>
    <sheet name="Health" sheetId="4" r:id="rId3"/>
    <sheet name="Psychosocial - Behaviors" sheetId="5" r:id="rId4"/>
    <sheet name="Psychosocial - Other" sheetId="8" r:id="rId5"/>
    <sheet name="Mem-Cog" sheetId="6" r:id="rId6"/>
    <sheet name="Social Environment &amp; Safety" sheetId="7" r:id="rId7"/>
    <sheet name="Compiled Results (Hidden)" sheetId="11" state="hidden" r:id="rId8"/>
    <sheet name="ISLA Scores &amp; Support Level" sheetId="10" r:id="rId9"/>
  </sheets>
  <definedNames>
    <definedName name="_Hlk49512903" localSheetId="4">'Psychosocial - Other'!$A$19</definedName>
    <definedName name="_Hlk49512903" localSheetId="6">'Social Environment &amp; Safety'!#REF!</definedName>
    <definedName name="_xlnm.Print_Area" localSheetId="0">'Face Sheet'!$A$1:$D$31</definedName>
    <definedName name="_xlnm.Print_Titles" localSheetId="1">Functioning!$2:$2</definedName>
    <definedName name="_xlnm.Print_Titles" localSheetId="2">Health!$2:$2</definedName>
    <definedName name="_xlnm.Print_Titles" localSheetId="5">'Mem-Cog'!$2:$2</definedName>
    <definedName name="_xlnm.Print_Titles" localSheetId="3">'Psychosocial - Behaviors'!$2:$3</definedName>
    <definedName name="_xlnm.Print_Titles" localSheetId="4">'Psychosocial - Other'!$2:$2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4" i="11" l="1"/>
  <c r="O150" i="11"/>
  <c r="O146" i="11"/>
  <c r="O144" i="11"/>
  <c r="O143" i="11"/>
  <c r="O142" i="11"/>
  <c r="O130" i="11"/>
  <c r="O128" i="11"/>
  <c r="O127" i="11"/>
  <c r="O173" i="11"/>
  <c r="O119" i="11"/>
  <c r="O87" i="11"/>
  <c r="O86" i="11"/>
  <c r="O79" i="11"/>
  <c r="O71" i="11"/>
  <c r="O56" i="11"/>
  <c r="O55" i="11"/>
  <c r="B8" i="11"/>
  <c r="I8" i="11" s="1"/>
  <c r="C9" i="11"/>
  <c r="I2" i="1"/>
  <c r="C28" i="11"/>
  <c r="B5" i="10"/>
  <c r="B4" i="10"/>
  <c r="B3" i="10"/>
  <c r="B2" i="10"/>
  <c r="B201" i="11"/>
  <c r="A201" i="11"/>
  <c r="I201" i="11" s="1"/>
  <c r="B200" i="11"/>
  <c r="O200" i="11" s="1"/>
  <c r="A200" i="11"/>
  <c r="I200" i="11" s="1"/>
  <c r="B199" i="11"/>
  <c r="O199" i="11" s="1"/>
  <c r="A199" i="11"/>
  <c r="I199" i="11" s="1"/>
  <c r="B198" i="11"/>
  <c r="O198" i="11" s="1"/>
  <c r="A198" i="11"/>
  <c r="I198" i="11" s="1"/>
  <c r="B197" i="11"/>
  <c r="O197" i="11" s="1"/>
  <c r="A197" i="11"/>
  <c r="B196" i="11"/>
  <c r="O196" i="11" s="1"/>
  <c r="A196" i="11"/>
  <c r="A195" i="11"/>
  <c r="B191" i="11"/>
  <c r="O191" i="11" s="1"/>
  <c r="A191" i="11"/>
  <c r="I191" i="11" s="1"/>
  <c r="B190" i="11"/>
  <c r="A190" i="11"/>
  <c r="I190" i="11" s="1"/>
  <c r="B189" i="11"/>
  <c r="O189" i="11" s="1"/>
  <c r="A189" i="11"/>
  <c r="I189" i="11" s="1"/>
  <c r="B188" i="11"/>
  <c r="O188" i="11" s="1"/>
  <c r="A188" i="11"/>
  <c r="I188" i="11" s="1"/>
  <c r="B187" i="11"/>
  <c r="O187" i="11" s="1"/>
  <c r="A187" i="11"/>
  <c r="I187" i="11" s="1"/>
  <c r="B186" i="11"/>
  <c r="O186" i="11" s="1"/>
  <c r="A186" i="11"/>
  <c r="B185" i="11"/>
  <c r="O185" i="11" s="1"/>
  <c r="A185" i="11"/>
  <c r="I185" i="11" s="1"/>
  <c r="B184" i="11"/>
  <c r="A184" i="11"/>
  <c r="I184" i="11" s="1"/>
  <c r="B183" i="11"/>
  <c r="O183" i="11" s="1"/>
  <c r="A183" i="11"/>
  <c r="I183" i="11" s="1"/>
  <c r="A182" i="11"/>
  <c r="I182" i="11" s="1"/>
  <c r="B181" i="11"/>
  <c r="I181" i="11" s="1"/>
  <c r="A181" i="11"/>
  <c r="A178" i="11"/>
  <c r="A177" i="11"/>
  <c r="I177" i="11" s="1"/>
  <c r="A176" i="11"/>
  <c r="A175" i="11"/>
  <c r="I175" i="11" s="1"/>
  <c r="A174" i="11"/>
  <c r="I174" i="11" s="1"/>
  <c r="A173" i="11"/>
  <c r="A172" i="11"/>
  <c r="I172" i="11" s="1"/>
  <c r="A171" i="11"/>
  <c r="I171" i="11" s="1"/>
  <c r="A170" i="11"/>
  <c r="I170" i="11" s="1"/>
  <c r="A169" i="11"/>
  <c r="I169" i="11" s="1"/>
  <c r="A168" i="11"/>
  <c r="I168" i="11" s="1"/>
  <c r="A167" i="11"/>
  <c r="I167" i="11" s="1"/>
  <c r="A166" i="11"/>
  <c r="A165" i="11"/>
  <c r="I165" i="11" s="1"/>
  <c r="A164" i="11"/>
  <c r="I164" i="11" s="1"/>
  <c r="A163" i="11"/>
  <c r="I163" i="11" s="1"/>
  <c r="A162" i="11"/>
  <c r="I162" i="11" s="1"/>
  <c r="A161" i="11"/>
  <c r="A160" i="11"/>
  <c r="I160" i="11" s="1"/>
  <c r="A159" i="11"/>
  <c r="A158" i="11"/>
  <c r="I158" i="11" s="1"/>
  <c r="A157" i="11"/>
  <c r="I157" i="11" s="1"/>
  <c r="B157" i="11"/>
  <c r="A153" i="11"/>
  <c r="I153" i="11" s="1"/>
  <c r="A152" i="11"/>
  <c r="A151" i="11"/>
  <c r="I151" i="11" s="1"/>
  <c r="A150" i="11"/>
  <c r="I150" i="11" s="1"/>
  <c r="A149" i="11"/>
  <c r="I149" i="11" s="1"/>
  <c r="A154" i="11"/>
  <c r="I154" i="11" s="1"/>
  <c r="C122" i="11"/>
  <c r="B122" i="11"/>
  <c r="A148" i="11"/>
  <c r="A147" i="11"/>
  <c r="I147" i="11" s="1"/>
  <c r="A146" i="11"/>
  <c r="I146" i="11" s="1"/>
  <c r="A145" i="11"/>
  <c r="I145" i="11" s="1"/>
  <c r="A144" i="11"/>
  <c r="I144" i="11" s="1"/>
  <c r="A143" i="11"/>
  <c r="I143" i="11" s="1"/>
  <c r="A142" i="11"/>
  <c r="I142" i="11" s="1"/>
  <c r="A141" i="11"/>
  <c r="A140" i="11"/>
  <c r="I140" i="11" s="1"/>
  <c r="A139" i="11"/>
  <c r="I139" i="11" s="1"/>
  <c r="A138" i="11"/>
  <c r="I138" i="11" s="1"/>
  <c r="A137" i="11"/>
  <c r="I137" i="11" s="1"/>
  <c r="A136" i="11"/>
  <c r="A135" i="11"/>
  <c r="I135" i="11" s="1"/>
  <c r="A134" i="11"/>
  <c r="I134" i="11" s="1"/>
  <c r="A133" i="11"/>
  <c r="I133" i="11" s="1"/>
  <c r="A132" i="11"/>
  <c r="I132" i="11" s="1"/>
  <c r="A131" i="11"/>
  <c r="I131" i="11" s="1"/>
  <c r="A130" i="11"/>
  <c r="I130" i="11" s="1"/>
  <c r="A129" i="11"/>
  <c r="I129" i="11" s="1"/>
  <c r="A128" i="11"/>
  <c r="I128" i="11" s="1"/>
  <c r="A127" i="11"/>
  <c r="I127" i="11" s="1"/>
  <c r="A126" i="11"/>
  <c r="A125" i="11"/>
  <c r="I125" i="11" s="1"/>
  <c r="A124" i="11"/>
  <c r="I124" i="11" s="1"/>
  <c r="H123" i="11"/>
  <c r="G123" i="11"/>
  <c r="F123" i="11"/>
  <c r="E123" i="11"/>
  <c r="D123" i="11"/>
  <c r="C123" i="11"/>
  <c r="A106" i="11"/>
  <c r="A105" i="11"/>
  <c r="I105" i="11" s="1"/>
  <c r="A104" i="11"/>
  <c r="I104" i="11" s="1"/>
  <c r="A103" i="11"/>
  <c r="A102" i="11"/>
  <c r="I102" i="11" s="1"/>
  <c r="A119" i="11"/>
  <c r="A118" i="11"/>
  <c r="A117" i="11"/>
  <c r="I117" i="11" s="1"/>
  <c r="A116" i="11"/>
  <c r="I116" i="11" s="1"/>
  <c r="A115" i="11"/>
  <c r="I115" i="11" s="1"/>
  <c r="A114" i="11"/>
  <c r="A113" i="11"/>
  <c r="I113" i="11" s="1"/>
  <c r="A112" i="11"/>
  <c r="I112" i="11" s="1"/>
  <c r="A111" i="11"/>
  <c r="I111" i="11" s="1"/>
  <c r="A110" i="11"/>
  <c r="I110" i="11" s="1"/>
  <c r="A109" i="11"/>
  <c r="A108" i="11"/>
  <c r="I108" i="11" s="1"/>
  <c r="A107" i="11"/>
  <c r="I107" i="11" s="1"/>
  <c r="A101" i="11"/>
  <c r="I101" i="11" s="1"/>
  <c r="A100" i="11"/>
  <c r="I100" i="11" s="1"/>
  <c r="A99" i="11"/>
  <c r="I99" i="11" s="1"/>
  <c r="A98" i="11"/>
  <c r="I98" i="11" s="1"/>
  <c r="A97" i="11"/>
  <c r="A96" i="11"/>
  <c r="I96" i="11" s="1"/>
  <c r="A95" i="11"/>
  <c r="I95" i="11" s="1"/>
  <c r="A94" i="11"/>
  <c r="I94" i="11" s="1"/>
  <c r="A93" i="11"/>
  <c r="I93" i="11" s="1"/>
  <c r="A92" i="11"/>
  <c r="A91" i="11"/>
  <c r="I91" i="11" s="1"/>
  <c r="A90" i="11"/>
  <c r="I90" i="11" s="1"/>
  <c r="A89" i="11"/>
  <c r="A88" i="11"/>
  <c r="I88" i="11" s="1"/>
  <c r="A87" i="11"/>
  <c r="I87" i="11" s="1"/>
  <c r="A86" i="11"/>
  <c r="I86" i="11" s="1"/>
  <c r="A85" i="11"/>
  <c r="I85" i="11" s="1"/>
  <c r="A84" i="11"/>
  <c r="A83" i="11"/>
  <c r="I83" i="11" s="1"/>
  <c r="A82" i="11"/>
  <c r="I82" i="11" s="1"/>
  <c r="A81" i="11"/>
  <c r="A80" i="11"/>
  <c r="A79" i="11"/>
  <c r="I79" i="11" s="1"/>
  <c r="A78" i="11"/>
  <c r="I78" i="11" s="1"/>
  <c r="A76" i="11"/>
  <c r="A77" i="11"/>
  <c r="I77" i="11" s="1"/>
  <c r="B195" i="11"/>
  <c r="O195" i="11" s="1"/>
  <c r="B182" i="11"/>
  <c r="O182" i="11" s="1"/>
  <c r="B178" i="11"/>
  <c r="O171" i="11" s="1"/>
  <c r="B177" i="11"/>
  <c r="B176" i="11"/>
  <c r="B175" i="11"/>
  <c r="B174" i="11"/>
  <c r="B173" i="11"/>
  <c r="B172" i="11"/>
  <c r="B171" i="11"/>
  <c r="B170" i="11"/>
  <c r="B169" i="11"/>
  <c r="B168" i="11"/>
  <c r="B167" i="11"/>
  <c r="O167" i="11" s="1"/>
  <c r="B166" i="11"/>
  <c r="O166" i="11" s="1"/>
  <c r="B165" i="11"/>
  <c r="B164" i="11"/>
  <c r="O165" i="11" s="1"/>
  <c r="B163" i="11"/>
  <c r="O163" i="11" s="1"/>
  <c r="B162" i="11"/>
  <c r="O162" i="11" s="1"/>
  <c r="B161" i="11"/>
  <c r="B160" i="11"/>
  <c r="O160" i="11" s="1"/>
  <c r="B159" i="11"/>
  <c r="O159" i="11" s="1"/>
  <c r="B158" i="11"/>
  <c r="H154" i="11"/>
  <c r="G154" i="11"/>
  <c r="F154" i="11"/>
  <c r="E154" i="11"/>
  <c r="D154" i="11"/>
  <c r="C154" i="11"/>
  <c r="B154" i="11"/>
  <c r="H153" i="11"/>
  <c r="G153" i="11"/>
  <c r="F153" i="11"/>
  <c r="E153" i="11"/>
  <c r="D153" i="11"/>
  <c r="C153" i="11"/>
  <c r="B153" i="11"/>
  <c r="O153" i="11" s="1"/>
  <c r="H152" i="11"/>
  <c r="G152" i="11"/>
  <c r="F152" i="11"/>
  <c r="E152" i="11"/>
  <c r="D152" i="11"/>
  <c r="C152" i="11"/>
  <c r="B152" i="11"/>
  <c r="O152" i="11" s="1"/>
  <c r="H151" i="11"/>
  <c r="G151" i="11"/>
  <c r="F151" i="11"/>
  <c r="E151" i="11"/>
  <c r="D151" i="11"/>
  <c r="C151" i="11"/>
  <c r="B151" i="11"/>
  <c r="O151" i="11" s="1"/>
  <c r="H150" i="11"/>
  <c r="G150" i="11"/>
  <c r="F150" i="11"/>
  <c r="E150" i="11"/>
  <c r="D150" i="11"/>
  <c r="C150" i="11"/>
  <c r="B150" i="11"/>
  <c r="H149" i="11"/>
  <c r="G149" i="11"/>
  <c r="F149" i="11"/>
  <c r="E149" i="11"/>
  <c r="D149" i="11"/>
  <c r="C149" i="11"/>
  <c r="B149" i="11"/>
  <c r="O149" i="11" s="1"/>
  <c r="H148" i="11"/>
  <c r="G148" i="11"/>
  <c r="F148" i="11"/>
  <c r="E148" i="11"/>
  <c r="D148" i="11"/>
  <c r="C148" i="11"/>
  <c r="B148" i="11"/>
  <c r="O148" i="11" s="1"/>
  <c r="H147" i="11"/>
  <c r="G147" i="11"/>
  <c r="F147" i="11"/>
  <c r="E147" i="11"/>
  <c r="D147" i="11"/>
  <c r="C147" i="11"/>
  <c r="B147" i="11"/>
  <c r="O147" i="11" s="1"/>
  <c r="H146" i="11"/>
  <c r="G146" i="11"/>
  <c r="F146" i="11"/>
  <c r="E146" i="11"/>
  <c r="D146" i="11"/>
  <c r="C146" i="11"/>
  <c r="B146" i="11"/>
  <c r="H145" i="11"/>
  <c r="G145" i="11"/>
  <c r="F145" i="11"/>
  <c r="E145" i="11"/>
  <c r="D145" i="11"/>
  <c r="C145" i="11"/>
  <c r="B145" i="11"/>
  <c r="O145" i="11" s="1"/>
  <c r="H144" i="11"/>
  <c r="G144" i="11"/>
  <c r="F144" i="11"/>
  <c r="E144" i="11"/>
  <c r="D144" i="11"/>
  <c r="C144" i="11"/>
  <c r="B144" i="11"/>
  <c r="H143" i="11"/>
  <c r="G143" i="11"/>
  <c r="F143" i="11"/>
  <c r="E143" i="11"/>
  <c r="D143" i="11"/>
  <c r="C143" i="11"/>
  <c r="B143" i="11"/>
  <c r="H142" i="11"/>
  <c r="G142" i="11"/>
  <c r="F142" i="11"/>
  <c r="E142" i="11"/>
  <c r="D142" i="11"/>
  <c r="C142" i="11"/>
  <c r="B142" i="11"/>
  <c r="H141" i="11"/>
  <c r="G141" i="11"/>
  <c r="F141" i="11"/>
  <c r="E141" i="11"/>
  <c r="D141" i="11"/>
  <c r="C141" i="11"/>
  <c r="B141" i="11"/>
  <c r="O141" i="11" s="1"/>
  <c r="H140" i="11"/>
  <c r="G140" i="11"/>
  <c r="F140" i="11"/>
  <c r="E140" i="11"/>
  <c r="D140" i="11"/>
  <c r="C140" i="11"/>
  <c r="B140" i="11"/>
  <c r="O140" i="11" s="1"/>
  <c r="H139" i="11"/>
  <c r="G139" i="11"/>
  <c r="F139" i="11"/>
  <c r="E139" i="11"/>
  <c r="D139" i="11"/>
  <c r="C139" i="11"/>
  <c r="B139" i="11"/>
  <c r="O139" i="11" s="1"/>
  <c r="H138" i="11"/>
  <c r="G138" i="11"/>
  <c r="F138" i="11"/>
  <c r="E138" i="11"/>
  <c r="D138" i="11"/>
  <c r="C138" i="11"/>
  <c r="B138" i="11"/>
  <c r="O138" i="11" s="1"/>
  <c r="H137" i="11"/>
  <c r="G137" i="11"/>
  <c r="F137" i="11"/>
  <c r="E137" i="11"/>
  <c r="D137" i="11"/>
  <c r="C137" i="11"/>
  <c r="B137" i="11"/>
  <c r="O137" i="11" s="1"/>
  <c r="H136" i="11"/>
  <c r="G136" i="11"/>
  <c r="F136" i="11"/>
  <c r="E136" i="11"/>
  <c r="D136" i="11"/>
  <c r="C136" i="11"/>
  <c r="B136" i="11"/>
  <c r="O136" i="11" s="1"/>
  <c r="H135" i="11"/>
  <c r="G135" i="11"/>
  <c r="F135" i="11"/>
  <c r="E135" i="11"/>
  <c r="D135" i="11"/>
  <c r="C135" i="11"/>
  <c r="B135" i="11"/>
  <c r="O135" i="11" s="1"/>
  <c r="H134" i="11"/>
  <c r="G134" i="11"/>
  <c r="F134" i="11"/>
  <c r="E134" i="11"/>
  <c r="D134" i="11"/>
  <c r="C134" i="11"/>
  <c r="B134" i="11"/>
  <c r="O134" i="11" s="1"/>
  <c r="H133" i="11"/>
  <c r="G133" i="11"/>
  <c r="F133" i="11"/>
  <c r="E133" i="11"/>
  <c r="D133" i="11"/>
  <c r="C133" i="11"/>
  <c r="B133" i="11"/>
  <c r="O133" i="11" s="1"/>
  <c r="H132" i="11"/>
  <c r="G132" i="11"/>
  <c r="F132" i="11"/>
  <c r="E132" i="11"/>
  <c r="D132" i="11"/>
  <c r="C132" i="11"/>
  <c r="B132" i="11"/>
  <c r="O132" i="11" s="1"/>
  <c r="H131" i="11"/>
  <c r="G131" i="11"/>
  <c r="F131" i="11"/>
  <c r="E131" i="11"/>
  <c r="D131" i="11"/>
  <c r="C131" i="11"/>
  <c r="B131" i="11"/>
  <c r="O131" i="11" s="1"/>
  <c r="H130" i="11"/>
  <c r="G130" i="11"/>
  <c r="F130" i="11"/>
  <c r="E130" i="11"/>
  <c r="D130" i="11"/>
  <c r="C130" i="11"/>
  <c r="B130" i="11"/>
  <c r="H129" i="11"/>
  <c r="G129" i="11"/>
  <c r="F129" i="11"/>
  <c r="E129" i="11"/>
  <c r="D129" i="11"/>
  <c r="C129" i="11"/>
  <c r="B129" i="11"/>
  <c r="O129" i="11" s="1"/>
  <c r="H128" i="11"/>
  <c r="G128" i="11"/>
  <c r="F128" i="11"/>
  <c r="E128" i="11"/>
  <c r="D128" i="11"/>
  <c r="C128" i="11"/>
  <c r="B128" i="11"/>
  <c r="H127" i="11"/>
  <c r="G127" i="11"/>
  <c r="F127" i="11"/>
  <c r="E127" i="11"/>
  <c r="D127" i="11"/>
  <c r="C127" i="11"/>
  <c r="B127" i="11"/>
  <c r="H126" i="11"/>
  <c r="G126" i="11"/>
  <c r="F126" i="11"/>
  <c r="E126" i="11"/>
  <c r="D126" i="11"/>
  <c r="C126" i="11"/>
  <c r="B126" i="11"/>
  <c r="O126" i="11" s="1"/>
  <c r="H125" i="11"/>
  <c r="G125" i="11"/>
  <c r="F125" i="11"/>
  <c r="E125" i="11"/>
  <c r="D125" i="11"/>
  <c r="C125" i="11"/>
  <c r="B125" i="11"/>
  <c r="O125" i="11" s="1"/>
  <c r="H124" i="11"/>
  <c r="G124" i="11"/>
  <c r="F124" i="11"/>
  <c r="E124" i="11"/>
  <c r="D124" i="11"/>
  <c r="C124" i="11"/>
  <c r="B124" i="11"/>
  <c r="D119" i="11"/>
  <c r="C119" i="11"/>
  <c r="B119" i="11"/>
  <c r="O112" i="11" s="1"/>
  <c r="D118" i="11"/>
  <c r="C118" i="11"/>
  <c r="B118" i="11"/>
  <c r="D117" i="11"/>
  <c r="C117" i="11"/>
  <c r="B117" i="11"/>
  <c r="D116" i="11"/>
  <c r="C116" i="11"/>
  <c r="B116" i="11"/>
  <c r="D115" i="11"/>
  <c r="C115" i="11"/>
  <c r="B115" i="11"/>
  <c r="D114" i="11"/>
  <c r="C114" i="11"/>
  <c r="B114" i="11"/>
  <c r="D113" i="11"/>
  <c r="C113" i="11"/>
  <c r="B113" i="11"/>
  <c r="D112" i="11"/>
  <c r="C112" i="11"/>
  <c r="B112" i="11"/>
  <c r="D111" i="11"/>
  <c r="C111" i="11"/>
  <c r="B111" i="11"/>
  <c r="D110" i="11"/>
  <c r="C110" i="11"/>
  <c r="B110" i="11"/>
  <c r="D109" i="11"/>
  <c r="C109" i="11"/>
  <c r="B109" i="11"/>
  <c r="D108" i="11"/>
  <c r="O108" i="11" s="1"/>
  <c r="C108" i="11"/>
  <c r="B108" i="11"/>
  <c r="D107" i="11"/>
  <c r="O107" i="11" s="1"/>
  <c r="C107" i="11"/>
  <c r="B107" i="11"/>
  <c r="O98" i="11" s="1"/>
  <c r="D106" i="11"/>
  <c r="C106" i="11"/>
  <c r="B106" i="11"/>
  <c r="D105" i="11"/>
  <c r="C105" i="11"/>
  <c r="B105" i="11"/>
  <c r="D104" i="11"/>
  <c r="C104" i="11"/>
  <c r="B104" i="11"/>
  <c r="D103" i="11"/>
  <c r="C103" i="11"/>
  <c r="B103" i="11"/>
  <c r="D102" i="11"/>
  <c r="C102" i="11"/>
  <c r="B102" i="11"/>
  <c r="D101" i="11"/>
  <c r="O101" i="11" s="1"/>
  <c r="C101" i="11"/>
  <c r="B101" i="11"/>
  <c r="D100" i="11"/>
  <c r="C100" i="11"/>
  <c r="B100" i="11"/>
  <c r="D99" i="11"/>
  <c r="C99" i="11"/>
  <c r="B99" i="11"/>
  <c r="D98" i="11"/>
  <c r="C98" i="11"/>
  <c r="B98" i="11"/>
  <c r="D97" i="11"/>
  <c r="C97" i="11"/>
  <c r="B97" i="11"/>
  <c r="D96" i="11"/>
  <c r="C96" i="11"/>
  <c r="B96" i="11"/>
  <c r="D95" i="11"/>
  <c r="C95" i="11"/>
  <c r="B95" i="11"/>
  <c r="D94" i="11"/>
  <c r="O94" i="11" s="1"/>
  <c r="C94" i="11"/>
  <c r="B94" i="11"/>
  <c r="D93" i="11"/>
  <c r="O93" i="11" s="1"/>
  <c r="C93" i="11"/>
  <c r="B93" i="11"/>
  <c r="O84" i="11" s="1"/>
  <c r="D92" i="11"/>
  <c r="C92" i="11"/>
  <c r="B92" i="11"/>
  <c r="D91" i="11"/>
  <c r="C91" i="11"/>
  <c r="B91" i="11"/>
  <c r="D90" i="11"/>
  <c r="C90" i="11"/>
  <c r="B90" i="11"/>
  <c r="D89" i="11"/>
  <c r="C89" i="11"/>
  <c r="B89" i="11"/>
  <c r="D88" i="11"/>
  <c r="C88" i="11"/>
  <c r="B88" i="11"/>
  <c r="D87" i="11"/>
  <c r="C87" i="11"/>
  <c r="B87" i="11"/>
  <c r="D86" i="11"/>
  <c r="C86" i="11"/>
  <c r="B86" i="11"/>
  <c r="D85" i="11"/>
  <c r="C85" i="11"/>
  <c r="B85" i="11"/>
  <c r="D84" i="11"/>
  <c r="C84" i="11"/>
  <c r="B84" i="11"/>
  <c r="D83" i="11"/>
  <c r="C83" i="11"/>
  <c r="B83" i="11"/>
  <c r="D82" i="11"/>
  <c r="C82" i="11"/>
  <c r="B82" i="11"/>
  <c r="D81" i="11"/>
  <c r="C81" i="11"/>
  <c r="B81" i="11"/>
  <c r="D80" i="11"/>
  <c r="C80" i="11"/>
  <c r="B80" i="11"/>
  <c r="D79" i="11"/>
  <c r="C79" i="11"/>
  <c r="B79" i="11"/>
  <c r="D78" i="11"/>
  <c r="C78" i="11"/>
  <c r="B78" i="11"/>
  <c r="D77" i="11"/>
  <c r="C77" i="11"/>
  <c r="B77" i="11"/>
  <c r="C73" i="11"/>
  <c r="B73" i="11"/>
  <c r="I73" i="11" s="1"/>
  <c r="A73" i="11"/>
  <c r="C72" i="11"/>
  <c r="B72" i="11"/>
  <c r="I72" i="11" s="1"/>
  <c r="A72" i="11"/>
  <c r="C71" i="11"/>
  <c r="B71" i="11"/>
  <c r="I71" i="11" s="1"/>
  <c r="A71" i="11"/>
  <c r="C70" i="11"/>
  <c r="B70" i="11"/>
  <c r="I70" i="11" s="1"/>
  <c r="A70" i="11"/>
  <c r="C69" i="11"/>
  <c r="B69" i="11"/>
  <c r="I69" i="11" s="1"/>
  <c r="A69" i="11"/>
  <c r="C68" i="11"/>
  <c r="B68" i="11"/>
  <c r="I68" i="11" s="1"/>
  <c r="A68" i="11"/>
  <c r="C67" i="11"/>
  <c r="O67" i="11" s="1"/>
  <c r="B67" i="11"/>
  <c r="I67" i="11" s="1"/>
  <c r="A67" i="11"/>
  <c r="C66" i="11"/>
  <c r="O72" i="11" s="1"/>
  <c r="B66" i="11"/>
  <c r="A66" i="11"/>
  <c r="C65" i="11"/>
  <c r="B65" i="11"/>
  <c r="I65" i="11" s="1"/>
  <c r="A65" i="11"/>
  <c r="C64" i="11"/>
  <c r="O70" i="11" s="1"/>
  <c r="B64" i="11"/>
  <c r="I64" i="11" s="1"/>
  <c r="A64" i="11"/>
  <c r="C63" i="11"/>
  <c r="O69" i="11" s="1"/>
  <c r="B63" i="11"/>
  <c r="I63" i="11" s="1"/>
  <c r="A63" i="11"/>
  <c r="C62" i="11"/>
  <c r="O68" i="11" s="1"/>
  <c r="B62" i="11"/>
  <c r="A62" i="11"/>
  <c r="C61" i="11"/>
  <c r="O61" i="11" s="1"/>
  <c r="B61" i="11"/>
  <c r="I61" i="11" s="1"/>
  <c r="A61" i="11"/>
  <c r="C60" i="11"/>
  <c r="B60" i="11"/>
  <c r="I60" i="11" s="1"/>
  <c r="A60" i="11"/>
  <c r="C59" i="11"/>
  <c r="B59" i="11"/>
  <c r="A59" i="11"/>
  <c r="C58" i="11"/>
  <c r="B58" i="11"/>
  <c r="A58" i="11"/>
  <c r="C57" i="11"/>
  <c r="O57" i="11" s="1"/>
  <c r="B57" i="11"/>
  <c r="I57" i="11" s="1"/>
  <c r="A57" i="11"/>
  <c r="C56" i="11"/>
  <c r="O60" i="11" s="1"/>
  <c r="B56" i="11"/>
  <c r="I56" i="11" s="1"/>
  <c r="A56" i="11"/>
  <c r="C55" i="11"/>
  <c r="O59" i="11" s="1"/>
  <c r="B55" i="11"/>
  <c r="I55" i="11" s="1"/>
  <c r="A55" i="11"/>
  <c r="C54" i="11"/>
  <c r="B54" i="11"/>
  <c r="A54" i="11"/>
  <c r="C53" i="11"/>
  <c r="O53" i="11" s="1"/>
  <c r="B53" i="11"/>
  <c r="I53" i="11" s="1"/>
  <c r="A53" i="11"/>
  <c r="C52" i="11"/>
  <c r="O52" i="11" s="1"/>
  <c r="B52" i="11"/>
  <c r="I52" i="11" s="1"/>
  <c r="A52" i="11"/>
  <c r="C51" i="11"/>
  <c r="O51" i="11" s="1"/>
  <c r="B51" i="11"/>
  <c r="I51" i="11" s="1"/>
  <c r="A51" i="11"/>
  <c r="C50" i="11"/>
  <c r="O50" i="11" s="1"/>
  <c r="B50" i="11"/>
  <c r="I50" i="11" s="1"/>
  <c r="A50" i="11"/>
  <c r="C49" i="11"/>
  <c r="O49" i="11" s="1"/>
  <c r="B49" i="11"/>
  <c r="I49" i="11" s="1"/>
  <c r="A49" i="11"/>
  <c r="C48" i="11"/>
  <c r="O48" i="11" s="1"/>
  <c r="B48" i="11"/>
  <c r="I48" i="11" s="1"/>
  <c r="A48" i="11"/>
  <c r="C47" i="11"/>
  <c r="O47" i="11" s="1"/>
  <c r="B47" i="11"/>
  <c r="A47" i="11"/>
  <c r="C46" i="11"/>
  <c r="O46" i="11" s="1"/>
  <c r="B46" i="11"/>
  <c r="A46" i="11"/>
  <c r="C45" i="11"/>
  <c r="O45" i="11" s="1"/>
  <c r="B45" i="11"/>
  <c r="I45" i="11" s="1"/>
  <c r="A45" i="11"/>
  <c r="C44" i="11"/>
  <c r="O44" i="11" s="1"/>
  <c r="B44" i="11"/>
  <c r="I44" i="11" s="1"/>
  <c r="A44" i="11"/>
  <c r="C43" i="11"/>
  <c r="O43" i="11" s="1"/>
  <c r="B43" i="11"/>
  <c r="I43" i="11" s="1"/>
  <c r="A43" i="11"/>
  <c r="C42" i="11"/>
  <c r="O42" i="11" s="1"/>
  <c r="B42" i="11"/>
  <c r="I42" i="11" s="1"/>
  <c r="A42" i="11"/>
  <c r="C41" i="11"/>
  <c r="O41" i="11" s="1"/>
  <c r="B41" i="11"/>
  <c r="I41" i="11" s="1"/>
  <c r="A41" i="11"/>
  <c r="C40" i="11"/>
  <c r="O40" i="11" s="1"/>
  <c r="B40" i="11"/>
  <c r="I40" i="11" s="1"/>
  <c r="A40" i="11"/>
  <c r="C39" i="11"/>
  <c r="O39" i="11" s="1"/>
  <c r="B39" i="11"/>
  <c r="A39" i="11"/>
  <c r="C38" i="11"/>
  <c r="O38" i="11" s="1"/>
  <c r="B38" i="11"/>
  <c r="A38" i="11"/>
  <c r="C37" i="11"/>
  <c r="O37" i="11" s="1"/>
  <c r="B37" i="11"/>
  <c r="I37" i="11" s="1"/>
  <c r="A37" i="11"/>
  <c r="C36" i="11"/>
  <c r="O36" i="11" s="1"/>
  <c r="B36" i="11"/>
  <c r="I36" i="11" s="1"/>
  <c r="A36" i="11"/>
  <c r="C35" i="11"/>
  <c r="O35" i="11" s="1"/>
  <c r="B35" i="11"/>
  <c r="I35" i="11" s="1"/>
  <c r="A35" i="11"/>
  <c r="C34" i="11"/>
  <c r="O34" i="11" s="1"/>
  <c r="B34" i="11"/>
  <c r="I34" i="11" s="1"/>
  <c r="A34" i="11"/>
  <c r="C33" i="11"/>
  <c r="O33" i="11" s="1"/>
  <c r="B33" i="11"/>
  <c r="I33" i="11" s="1"/>
  <c r="A33" i="11"/>
  <c r="C32" i="11"/>
  <c r="O32" i="11" s="1"/>
  <c r="B32" i="11"/>
  <c r="I32" i="11" s="1"/>
  <c r="A32" i="11"/>
  <c r="C31" i="11"/>
  <c r="O31" i="11" s="1"/>
  <c r="B31" i="11"/>
  <c r="A31" i="11"/>
  <c r="C30" i="11"/>
  <c r="O30" i="11" s="1"/>
  <c r="B30" i="11"/>
  <c r="I30" i="11" s="1"/>
  <c r="A30" i="11"/>
  <c r="C29" i="11"/>
  <c r="O29" i="11" s="1"/>
  <c r="B29" i="11"/>
  <c r="I29" i="11" s="1"/>
  <c r="A29" i="11"/>
  <c r="O28" i="11"/>
  <c r="B28" i="11"/>
  <c r="I28" i="11" s="1"/>
  <c r="A28" i="11"/>
  <c r="C27" i="11"/>
  <c r="O27" i="11" s="1"/>
  <c r="B27" i="11"/>
  <c r="I27" i="11" s="1"/>
  <c r="A27" i="11"/>
  <c r="C26" i="11"/>
  <c r="O26" i="11" s="1"/>
  <c r="B26" i="11"/>
  <c r="I26" i="11" s="1"/>
  <c r="A26" i="11"/>
  <c r="C25" i="11"/>
  <c r="O25" i="11" s="1"/>
  <c r="B25" i="11"/>
  <c r="I25" i="11" s="1"/>
  <c r="A25" i="11"/>
  <c r="C24" i="11"/>
  <c r="O24" i="11" s="1"/>
  <c r="B24" i="11"/>
  <c r="I24" i="11" s="1"/>
  <c r="A24" i="11"/>
  <c r="C23" i="11"/>
  <c r="O23" i="11" s="1"/>
  <c r="B23" i="11"/>
  <c r="I23" i="11" s="1"/>
  <c r="A23" i="11"/>
  <c r="C22" i="11"/>
  <c r="O22" i="11" s="1"/>
  <c r="B22" i="11"/>
  <c r="I22" i="11" s="1"/>
  <c r="A22" i="11"/>
  <c r="C21" i="11"/>
  <c r="O21" i="11" s="1"/>
  <c r="B21" i="11"/>
  <c r="I21" i="11" s="1"/>
  <c r="A21" i="11"/>
  <c r="C20" i="11"/>
  <c r="O20" i="11" s="1"/>
  <c r="B20" i="11"/>
  <c r="I20" i="11" s="1"/>
  <c r="A20" i="11"/>
  <c r="C19" i="11"/>
  <c r="O19" i="11" s="1"/>
  <c r="B19" i="11"/>
  <c r="I19" i="11" s="1"/>
  <c r="A19" i="11"/>
  <c r="C18" i="11"/>
  <c r="O18" i="11" s="1"/>
  <c r="B18" i="11"/>
  <c r="I18" i="11" s="1"/>
  <c r="A18" i="11"/>
  <c r="C17" i="11"/>
  <c r="B17" i="11"/>
  <c r="I17" i="11" s="1"/>
  <c r="A17" i="11"/>
  <c r="C16" i="11"/>
  <c r="B16" i="11"/>
  <c r="I16" i="11" s="1"/>
  <c r="A16" i="11"/>
  <c r="C15" i="11"/>
  <c r="B15" i="11"/>
  <c r="I15" i="11" s="1"/>
  <c r="A15" i="11"/>
  <c r="C14" i="11"/>
  <c r="B14" i="11"/>
  <c r="I14" i="11" s="1"/>
  <c r="A14" i="11"/>
  <c r="C13" i="11"/>
  <c r="B13" i="11"/>
  <c r="I13" i="11" s="1"/>
  <c r="A13" i="11"/>
  <c r="C12" i="11"/>
  <c r="B12" i="11"/>
  <c r="I12" i="11" s="1"/>
  <c r="A12" i="11"/>
  <c r="C11" i="11"/>
  <c r="B11" i="11"/>
  <c r="I11" i="11" s="1"/>
  <c r="A11" i="11"/>
  <c r="C10" i="11"/>
  <c r="B10" i="11"/>
  <c r="A10" i="11"/>
  <c r="B9" i="11"/>
  <c r="I9" i="11" s="1"/>
  <c r="A9" i="11"/>
  <c r="C8" i="11"/>
  <c r="A8" i="11"/>
  <c r="C7" i="11"/>
  <c r="B7" i="11"/>
  <c r="I7" i="11" s="1"/>
  <c r="A7" i="11"/>
  <c r="I59" i="11"/>
  <c r="O201" i="11"/>
  <c r="I197" i="11"/>
  <c r="I196" i="11"/>
  <c r="I195" i="11"/>
  <c r="I194" i="11"/>
  <c r="I193" i="11"/>
  <c r="I192" i="11"/>
  <c r="O190" i="11"/>
  <c r="I186" i="11"/>
  <c r="O184" i="11"/>
  <c r="I180" i="11"/>
  <c r="I179" i="11"/>
  <c r="I178" i="11"/>
  <c r="O178" i="11"/>
  <c r="I176" i="11"/>
  <c r="I173" i="11"/>
  <c r="I166" i="11"/>
  <c r="O164" i="11"/>
  <c r="O161" i="11"/>
  <c r="I161" i="11"/>
  <c r="I159" i="11"/>
  <c r="O158" i="11"/>
  <c r="I156" i="11"/>
  <c r="I155" i="11"/>
  <c r="I152" i="11"/>
  <c r="I148" i="11"/>
  <c r="I141" i="11"/>
  <c r="I136" i="11"/>
  <c r="I126" i="11"/>
  <c r="I123" i="11"/>
  <c r="I122" i="11"/>
  <c r="I121" i="11"/>
  <c r="I120" i="11"/>
  <c r="I119" i="11"/>
  <c r="I118" i="11"/>
  <c r="I114" i="11"/>
  <c r="I109" i="11"/>
  <c r="I106" i="11"/>
  <c r="I103" i="11"/>
  <c r="I97" i="11"/>
  <c r="I92" i="11"/>
  <c r="I89" i="11"/>
  <c r="I84" i="11"/>
  <c r="I81" i="11"/>
  <c r="I80" i="11"/>
  <c r="I76" i="11"/>
  <c r="I75" i="11"/>
  <c r="I74" i="11"/>
  <c r="I66" i="11"/>
  <c r="I62" i="11"/>
  <c r="I58" i="11"/>
  <c r="I54" i="11"/>
  <c r="I47" i="11"/>
  <c r="I46" i="11"/>
  <c r="I39" i="11"/>
  <c r="I38" i="11"/>
  <c r="I31" i="11"/>
  <c r="I10" i="11"/>
  <c r="O174" i="11" l="1"/>
  <c r="O114" i="11"/>
  <c r="O115" i="11"/>
  <c r="O105" i="11"/>
  <c r="O100" i="11"/>
  <c r="O91" i="11"/>
  <c r="O58" i="11"/>
  <c r="O124" i="11"/>
  <c r="O54" i="11"/>
  <c r="O85" i="11"/>
  <c r="O99" i="11"/>
  <c r="O113" i="11"/>
  <c r="O172" i="11"/>
  <c r="O88" i="11"/>
  <c r="O102" i="11"/>
  <c r="O116" i="11"/>
  <c r="O175" i="11"/>
  <c r="O77" i="11"/>
  <c r="O89" i="11"/>
  <c r="O103" i="11"/>
  <c r="O117" i="11"/>
  <c r="O176" i="11"/>
  <c r="O78" i="11"/>
  <c r="O90" i="11"/>
  <c r="O104" i="11"/>
  <c r="O118" i="11"/>
  <c r="O177" i="11"/>
  <c r="O62" i="11"/>
  <c r="O63" i="11"/>
  <c r="O80" i="11"/>
  <c r="O92" i="11"/>
  <c r="O106" i="11"/>
  <c r="O64" i="11"/>
  <c r="O81" i="11"/>
  <c r="O95" i="11"/>
  <c r="O109" i="11"/>
  <c r="O168" i="11"/>
  <c r="O65" i="11"/>
  <c r="O82" i="11"/>
  <c r="O96" i="11"/>
  <c r="O110" i="11"/>
  <c r="O169" i="11"/>
  <c r="O66" i="11"/>
  <c r="O83" i="11"/>
  <c r="O97" i="11"/>
  <c r="O111" i="11"/>
  <c r="O170" i="11"/>
  <c r="G5" i="11"/>
  <c r="B12" i="10" s="1"/>
  <c r="O7" i="11"/>
  <c r="U56" i="11"/>
  <c r="T56" i="11"/>
  <c r="E28" i="8"/>
  <c r="E26" i="8"/>
  <c r="E24" i="8"/>
  <c r="E22" i="8"/>
  <c r="E20" i="8"/>
  <c r="E18" i="8"/>
  <c r="K33" i="5"/>
  <c r="K32" i="5"/>
  <c r="K31" i="5"/>
  <c r="K30" i="5"/>
  <c r="K29" i="5"/>
  <c r="J34" i="5"/>
  <c r="J28" i="5"/>
  <c r="J26" i="5"/>
  <c r="J25" i="5"/>
  <c r="J24" i="5"/>
  <c r="J23" i="5"/>
  <c r="J22" i="5"/>
  <c r="J21" i="5"/>
  <c r="J20" i="5"/>
  <c r="J19" i="5"/>
  <c r="J18" i="5"/>
  <c r="J17" i="5"/>
  <c r="J16" i="5"/>
  <c r="J15" i="5"/>
  <c r="J14" i="5"/>
  <c r="J13" i="5"/>
  <c r="J12" i="5"/>
  <c r="J11" i="5"/>
  <c r="J10" i="5"/>
  <c r="J9" i="5"/>
  <c r="J27" i="5"/>
  <c r="J8" i="5"/>
  <c r="J7" i="5"/>
  <c r="J6" i="5"/>
  <c r="J5" i="5"/>
  <c r="J4" i="5"/>
  <c r="E46" i="4"/>
  <c r="E45" i="4"/>
  <c r="E44" i="4"/>
  <c r="E43" i="4"/>
  <c r="E42" i="4"/>
  <c r="E41" i="4"/>
  <c r="E40" i="4"/>
  <c r="E39" i="4"/>
  <c r="E38" i="4"/>
  <c r="E37" i="4"/>
  <c r="E36" i="4"/>
  <c r="E34" i="4"/>
  <c r="E33" i="4"/>
  <c r="E32" i="4"/>
  <c r="E31" i="4"/>
  <c r="E30" i="4"/>
  <c r="E29" i="4"/>
  <c r="E28" i="4"/>
  <c r="E27" i="4"/>
  <c r="E26" i="4"/>
  <c r="E25" i="4"/>
  <c r="E24" i="4"/>
  <c r="E23" i="4"/>
  <c r="E22" i="4"/>
  <c r="E20" i="4"/>
  <c r="E19" i="4"/>
  <c r="E18" i="4"/>
  <c r="E17" i="4"/>
  <c r="E16" i="4"/>
  <c r="E15" i="4"/>
  <c r="E14" i="4"/>
  <c r="E13" i="4"/>
  <c r="E12" i="4"/>
  <c r="E11" i="4"/>
  <c r="E10" i="4"/>
  <c r="E9" i="4"/>
  <c r="E8" i="4"/>
  <c r="E7" i="4"/>
  <c r="E6" i="4"/>
  <c r="E5" i="4"/>
  <c r="E4" i="4"/>
  <c r="H64" i="2"/>
  <c r="H63" i="2"/>
  <c r="H62" i="2"/>
  <c r="H61" i="2"/>
  <c r="H60" i="2"/>
  <c r="H59" i="2"/>
  <c r="H54" i="2"/>
  <c r="H53" i="2"/>
  <c r="H52" i="2"/>
  <c r="H51" i="2"/>
  <c r="O14" i="11" l="1"/>
  <c r="O13" i="11"/>
  <c r="O12" i="11"/>
  <c r="O11" i="11"/>
  <c r="O10" i="11"/>
  <c r="O17" i="11"/>
  <c r="O9" i="11"/>
  <c r="O16" i="11"/>
  <c r="O8" i="11"/>
  <c r="O15" i="11"/>
  <c r="B14" i="10"/>
  <c r="B8" i="10"/>
  <c r="B11" i="10"/>
  <c r="B10" i="10"/>
  <c r="B9" i="10"/>
  <c r="U105" i="11" a="1"/>
  <c r="U105" i="11" s="1"/>
  <c r="AF25" i="11" s="1"/>
  <c r="T105" i="11" a="1"/>
  <c r="T105" i="11" s="1"/>
  <c r="AF15" i="11" s="1"/>
  <c r="S70" i="11"/>
  <c r="S119" i="11" s="1" a="1"/>
  <c r="S119" i="11" s="1"/>
  <c r="S65" i="11"/>
  <c r="S114" i="11" s="1" a="1"/>
  <c r="S114" i="11" s="1"/>
  <c r="S58" i="11"/>
  <c r="S107" i="11" s="1" a="1"/>
  <c r="S107" i="11" s="1"/>
  <c r="S56" i="11"/>
  <c r="S105" i="11" s="1" a="1"/>
  <c r="S105" i="11" s="1"/>
  <c r="U63" i="11"/>
  <c r="U59" i="11"/>
  <c r="U65" i="11"/>
  <c r="U64" i="11"/>
  <c r="S67" i="11"/>
  <c r="S116" i="11" s="1" a="1"/>
  <c r="S116" i="11" s="1"/>
  <c r="S59" i="11"/>
  <c r="S108" i="11" s="1" a="1"/>
  <c r="S108" i="11" s="1"/>
  <c r="S61" i="11"/>
  <c r="S110" i="11" s="1" a="1"/>
  <c r="S110" i="11" s="1"/>
  <c r="U62" i="11"/>
  <c r="S66" i="11"/>
  <c r="S115" i="11" s="1" a="1"/>
  <c r="S115" i="11" s="1"/>
  <c r="V58" i="11"/>
  <c r="V107" i="11" s="1" a="1"/>
  <c r="V107" i="11" s="1"/>
  <c r="U57" i="11"/>
  <c r="T58" i="11"/>
  <c r="U61" i="11"/>
  <c r="V56" i="11"/>
  <c r="V105" i="11" s="1" a="1"/>
  <c r="V105" i="11" s="1"/>
  <c r="T61" i="11"/>
  <c r="T60" i="11"/>
  <c r="U60" i="11"/>
  <c r="S64" i="11"/>
  <c r="S113" i="11" s="1" a="1"/>
  <c r="S113" i="11" s="1"/>
  <c r="V57" i="11"/>
  <c r="V106" i="11" s="1" a="1"/>
  <c r="V106" i="11" s="1"/>
  <c r="T62" i="11"/>
  <c r="S60" i="11"/>
  <c r="S109" i="11" s="1" a="1"/>
  <c r="S109" i="11" s="1"/>
  <c r="S62" i="11"/>
  <c r="S111" i="11" s="1" a="1"/>
  <c r="S111" i="11" s="1"/>
  <c r="W56" i="11"/>
  <c r="W105" i="11" s="1" a="1"/>
  <c r="W105" i="11" s="1"/>
  <c r="S68" i="11"/>
  <c r="S117" i="11" s="1" a="1"/>
  <c r="S117" i="11" s="1"/>
  <c r="S63" i="11"/>
  <c r="S112" i="11" s="1" a="1"/>
  <c r="S112" i="11" s="1"/>
  <c r="V59" i="11"/>
  <c r="V108" i="11" s="1" a="1"/>
  <c r="V108" i="11" s="1"/>
  <c r="T57" i="11"/>
  <c r="T59" i="11"/>
  <c r="U58" i="11"/>
  <c r="S69" i="11"/>
  <c r="S118" i="11" s="1" a="1"/>
  <c r="S118" i="11" s="1"/>
  <c r="T63" i="11"/>
  <c r="S57" i="11"/>
  <c r="S106" i="11" s="1" a="1"/>
  <c r="S106" i="11" s="1"/>
  <c r="I51" i="2"/>
  <c r="K28" i="5"/>
  <c r="T106" i="11" l="1" a="1"/>
  <c r="T106" i="11" s="1"/>
  <c r="T110" i="11" a="1"/>
  <c r="T110" i="11" s="1"/>
  <c r="U114" i="11" a="1"/>
  <c r="U114" i="11" s="1"/>
  <c r="U108" i="11" a="1"/>
  <c r="U108" i="11" s="1"/>
  <c r="T109" i="11" a="1"/>
  <c r="T109" i="11" s="1"/>
  <c r="U112" i="11" a="1"/>
  <c r="U112" i="11" s="1"/>
  <c r="U111" i="11" a="1"/>
  <c r="U111" i="11" s="1"/>
  <c r="U106" i="11" a="1"/>
  <c r="U106" i="11" s="1"/>
  <c r="AF26" i="11" s="1"/>
  <c r="U109" i="11" a="1"/>
  <c r="U109" i="11" s="1"/>
  <c r="T112" i="11" a="1"/>
  <c r="T112" i="11" s="1"/>
  <c r="U107" i="11" a="1"/>
  <c r="U107" i="11" s="1"/>
  <c r="U110" i="11" a="1"/>
  <c r="U110" i="11" s="1"/>
  <c r="T108" i="11" a="1"/>
  <c r="T108" i="11" s="1"/>
  <c r="T111" i="11" a="1"/>
  <c r="T111" i="11" s="1"/>
  <c r="AF17" i="11" s="1"/>
  <c r="T107" i="11" a="1"/>
  <c r="T107" i="11" s="1"/>
  <c r="U113" i="11" a="1"/>
  <c r="U113" i="11" s="1"/>
  <c r="F25" i="4" a="1"/>
  <c r="F25" i="4" s="1"/>
  <c r="F13" i="4"/>
  <c r="F20" i="8"/>
  <c r="K26" i="5"/>
  <c r="K24" i="5"/>
  <c r="K23" i="5"/>
  <c r="K22" i="5"/>
  <c r="K21" i="5"/>
  <c r="K20" i="5"/>
  <c r="K19" i="5"/>
  <c r="K18" i="5"/>
  <c r="K17" i="5"/>
  <c r="K16" i="5"/>
  <c r="K15" i="5"/>
  <c r="K25" i="5"/>
  <c r="K14" i="5"/>
  <c r="K13" i="5"/>
  <c r="K12" i="5"/>
  <c r="K11" i="5"/>
  <c r="K10" i="5"/>
  <c r="K9" i="5"/>
  <c r="K27" i="5"/>
  <c r="K8" i="5"/>
  <c r="K7" i="5"/>
  <c r="K6" i="5"/>
  <c r="K5" i="5"/>
  <c r="K4" i="5"/>
  <c r="AF28" i="11" l="1"/>
  <c r="AF27" i="11"/>
  <c r="AF16" i="11"/>
  <c r="M23" i="5"/>
  <c r="F39" i="4" l="1" a="1"/>
  <c r="F39" i="4" s="1"/>
  <c r="I62" i="2" l="1"/>
  <c r="V78" i="11" l="1"/>
  <c r="V127" i="11" s="1" a="1"/>
  <c r="V127" i="11" s="1"/>
  <c r="V65" i="11"/>
  <c r="V114" i="11" s="1" a="1"/>
  <c r="V114" i="11" s="1"/>
  <c r="V74" i="11"/>
  <c r="V123" i="11" s="1" a="1"/>
  <c r="V123" i="11" s="1"/>
  <c r="V85" i="11"/>
  <c r="V134" i="11" s="1" a="1"/>
  <c r="V134" i="11" s="1"/>
  <c r="V88" i="11"/>
  <c r="V137" i="11" s="1" a="1"/>
  <c r="V137" i="11" s="1"/>
  <c r="V100" i="11"/>
  <c r="V149" i="11" s="1" a="1"/>
  <c r="V149" i="11" s="1"/>
  <c r="V67" i="11"/>
  <c r="V116" i="11" s="1" a="1"/>
  <c r="V116" i="11" s="1"/>
  <c r="V89" i="11"/>
  <c r="V138" i="11" s="1" a="1"/>
  <c r="V138" i="11" s="1"/>
  <c r="V95" i="11"/>
  <c r="V144" i="11" s="1" a="1"/>
  <c r="V144" i="11" s="1"/>
  <c r="V68" i="11"/>
  <c r="V117" i="11" s="1" a="1"/>
  <c r="V117" i="11" s="1"/>
  <c r="V61" i="11"/>
  <c r="V110" i="11" s="1" a="1"/>
  <c r="V110" i="11" s="1"/>
  <c r="V73" i="11"/>
  <c r="V122" i="11" s="1" a="1"/>
  <c r="V122" i="11" s="1"/>
  <c r="V75" i="11"/>
  <c r="V124" i="11" s="1" a="1"/>
  <c r="V124" i="11" s="1"/>
  <c r="V80" i="11"/>
  <c r="V129" i="11" s="1" a="1"/>
  <c r="V129" i="11" s="1"/>
  <c r="V79" i="11"/>
  <c r="V128" i="11" s="1" a="1"/>
  <c r="V128" i="11" s="1"/>
  <c r="V94" i="11"/>
  <c r="V143" i="11" s="1" a="1"/>
  <c r="V143" i="11" s="1"/>
  <c r="V87" i="11"/>
  <c r="V136" i="11" s="1" a="1"/>
  <c r="V136" i="11" s="1"/>
  <c r="V99" i="11"/>
  <c r="V148" i="11" s="1" a="1"/>
  <c r="V148" i="11" s="1"/>
  <c r="V66" i="11"/>
  <c r="V115" i="11" s="1" a="1"/>
  <c r="V115" i="11" s="1"/>
  <c r="V96" i="11"/>
  <c r="V145" i="11" s="1" a="1"/>
  <c r="V145" i="11" s="1"/>
  <c r="V82" i="11"/>
  <c r="V131" i="11" s="1" a="1"/>
  <c r="V131" i="11" s="1"/>
  <c r="V84" i="11"/>
  <c r="V133" i="11" s="1" a="1"/>
  <c r="V133" i="11" s="1"/>
  <c r="V90" i="11"/>
  <c r="V139" i="11" s="1" a="1"/>
  <c r="V139" i="11" s="1"/>
  <c r="V98" i="11"/>
  <c r="V147" i="11" s="1" a="1"/>
  <c r="V147" i="11" s="1"/>
  <c r="V97" i="11"/>
  <c r="V146" i="11" s="1" a="1"/>
  <c r="V146" i="11" s="1"/>
  <c r="V102" i="11"/>
  <c r="V151" i="11" s="1" a="1"/>
  <c r="V151" i="11" s="1"/>
  <c r="V62" i="11"/>
  <c r="V111" i="11" s="1" a="1"/>
  <c r="V111" i="11" s="1"/>
  <c r="V81" i="11"/>
  <c r="V130" i="11" s="1" a="1"/>
  <c r="V130" i="11" s="1"/>
  <c r="V69" i="11"/>
  <c r="V118" i="11" s="1" a="1"/>
  <c r="V118" i="11" s="1"/>
  <c r="V92" i="11"/>
  <c r="V141" i="11" s="1" a="1"/>
  <c r="V141" i="11" s="1"/>
  <c r="V60" i="11"/>
  <c r="V109" i="11" s="1" a="1"/>
  <c r="V109" i="11" s="1"/>
  <c r="AF40" i="11" s="1"/>
  <c r="V64" i="11"/>
  <c r="V113" i="11" s="1" a="1"/>
  <c r="V113" i="11" s="1"/>
  <c r="V63" i="11"/>
  <c r="V112" i="11" s="1" a="1"/>
  <c r="V112" i="11" s="1"/>
  <c r="V83" i="11"/>
  <c r="V132" i="11" s="1" a="1"/>
  <c r="V132" i="11" s="1"/>
  <c r="V93" i="11"/>
  <c r="V142" i="11" s="1" a="1"/>
  <c r="V142" i="11" s="1"/>
  <c r="V91" i="11"/>
  <c r="V140" i="11" s="1" a="1"/>
  <c r="V140" i="11" s="1"/>
  <c r="V101" i="11"/>
  <c r="V150" i="11" s="1" a="1"/>
  <c r="V150" i="11" s="1"/>
  <c r="V86" i="11"/>
  <c r="V135" i="11" s="1" a="1"/>
  <c r="V135" i="11" s="1"/>
  <c r="V76" i="11"/>
  <c r="V125" i="11" s="1" a="1"/>
  <c r="V125" i="11" s="1"/>
  <c r="V70" i="11"/>
  <c r="V119" i="11" s="1" a="1"/>
  <c r="V119" i="11" s="1"/>
  <c r="V71" i="11"/>
  <c r="V120" i="11" s="1" a="1"/>
  <c r="V120" i="11" s="1"/>
  <c r="V77" i="11"/>
  <c r="V126" i="11" s="1" a="1"/>
  <c r="V126" i="11" s="1"/>
  <c r="V72" i="11"/>
  <c r="V121" i="11" s="1" a="1"/>
  <c r="V121" i="11" s="1"/>
  <c r="S79" i="11"/>
  <c r="S128" i="11" s="1" a="1"/>
  <c r="S128" i="11" s="1"/>
  <c r="S91" i="11"/>
  <c r="S140" i="11" s="1" a="1"/>
  <c r="S140" i="11" s="1"/>
  <c r="S89" i="11"/>
  <c r="S138" i="11" s="1" a="1"/>
  <c r="S138" i="11" s="1"/>
  <c r="S82" i="11"/>
  <c r="S131" i="11" s="1" a="1"/>
  <c r="S131" i="11" s="1"/>
  <c r="S90" i="11"/>
  <c r="S139" i="11" s="1" a="1"/>
  <c r="S139" i="11" s="1"/>
  <c r="S77" i="11"/>
  <c r="S126" i="11" s="1" a="1"/>
  <c r="S126" i="11" s="1"/>
  <c r="S80" i="11"/>
  <c r="S129" i="11" s="1" a="1"/>
  <c r="S129" i="11" s="1"/>
  <c r="S88" i="11"/>
  <c r="S137" i="11" s="1" a="1"/>
  <c r="S137" i="11" s="1"/>
  <c r="S86" i="11"/>
  <c r="S135" i="11" s="1" a="1"/>
  <c r="S135" i="11" s="1"/>
  <c r="S85" i="11"/>
  <c r="S134" i="11" s="1" a="1"/>
  <c r="S134" i="11" s="1"/>
  <c r="S99" i="11"/>
  <c r="S148" i="11" s="1" a="1"/>
  <c r="S148" i="11" s="1"/>
  <c r="S93" i="11"/>
  <c r="S142" i="11" s="1" a="1"/>
  <c r="S142" i="11" s="1"/>
  <c r="S98" i="11"/>
  <c r="S147" i="11" s="1" a="1"/>
  <c r="S147" i="11" s="1"/>
  <c r="S78" i="11"/>
  <c r="S127" i="11" s="1" a="1"/>
  <c r="S127" i="11" s="1"/>
  <c r="S96" i="11"/>
  <c r="S145" i="11" s="1" a="1"/>
  <c r="S145" i="11" s="1"/>
  <c r="S92" i="11"/>
  <c r="S141" i="11" s="1" a="1"/>
  <c r="S141" i="11" s="1"/>
  <c r="S83" i="11"/>
  <c r="S132" i="11" s="1" a="1"/>
  <c r="S132" i="11" s="1"/>
  <c r="S101" i="11"/>
  <c r="S150" i="11" s="1" a="1"/>
  <c r="S150" i="11" s="1"/>
  <c r="S81" i="11"/>
  <c r="S130" i="11" s="1" a="1"/>
  <c r="S130" i="11" s="1"/>
  <c r="S84" i="11"/>
  <c r="S133" i="11" s="1" a="1"/>
  <c r="S133" i="11" s="1"/>
  <c r="S72" i="11"/>
  <c r="S121" i="11" s="1" a="1"/>
  <c r="S121" i="11" s="1"/>
  <c r="S95" i="11"/>
  <c r="S144" i="11" s="1" a="1"/>
  <c r="S144" i="11" s="1"/>
  <c r="S97" i="11"/>
  <c r="S146" i="11" s="1" a="1"/>
  <c r="S146" i="11" s="1"/>
  <c r="S71" i="11"/>
  <c r="S120" i="11" s="1" a="1"/>
  <c r="S120" i="11" s="1"/>
  <c r="S87" i="11"/>
  <c r="S136" i="11" s="1" a="1"/>
  <c r="S136" i="11" s="1"/>
  <c r="S73" i="11"/>
  <c r="S122" i="11" s="1" a="1"/>
  <c r="S122" i="11" s="1"/>
  <c r="S100" i="11"/>
  <c r="S149" i="11" s="1" a="1"/>
  <c r="S149" i="11" s="1"/>
  <c r="S102" i="11"/>
  <c r="S151" i="11" s="1" a="1"/>
  <c r="S151" i="11" s="1"/>
  <c r="S76" i="11"/>
  <c r="S125" i="11" s="1" a="1"/>
  <c r="S125" i="11" s="1"/>
  <c r="S94" i="11"/>
  <c r="S143" i="11" s="1" a="1"/>
  <c r="S143" i="11" s="1"/>
  <c r="S75" i="11"/>
  <c r="S124" i="11" s="1" a="1"/>
  <c r="S124" i="11" s="1"/>
  <c r="S74" i="11"/>
  <c r="S123" i="11" s="1" a="1"/>
  <c r="S123" i="11" s="1"/>
  <c r="T91" i="11"/>
  <c r="T140" i="11" s="1" a="1"/>
  <c r="T140" i="11" s="1"/>
  <c r="T64" i="11"/>
  <c r="T113" i="11" s="1" a="1"/>
  <c r="T113" i="11" s="1"/>
  <c r="T82" i="11"/>
  <c r="T131" i="11" s="1" a="1"/>
  <c r="T131" i="11" s="1"/>
  <c r="T94" i="11"/>
  <c r="T143" i="11" s="1" a="1"/>
  <c r="T143" i="11" s="1"/>
  <c r="T68" i="11"/>
  <c r="T117" i="11" s="1" a="1"/>
  <c r="T117" i="11" s="1"/>
  <c r="T72" i="11"/>
  <c r="T121" i="11" s="1" a="1"/>
  <c r="T121" i="11" s="1"/>
  <c r="T85" i="11"/>
  <c r="T134" i="11" s="1" a="1"/>
  <c r="T134" i="11" s="1"/>
  <c r="T75" i="11"/>
  <c r="T124" i="11" s="1" a="1"/>
  <c r="T124" i="11" s="1"/>
  <c r="T81" i="11"/>
  <c r="T130" i="11" s="1" a="1"/>
  <c r="T130" i="11" s="1"/>
  <c r="T71" i="11"/>
  <c r="T120" i="11" s="1" a="1"/>
  <c r="T120" i="11" s="1"/>
  <c r="T65" i="11"/>
  <c r="T114" i="11" s="1" a="1"/>
  <c r="T114" i="11" s="1"/>
  <c r="T76" i="11"/>
  <c r="T125" i="11" s="1" a="1"/>
  <c r="T125" i="11" s="1"/>
  <c r="T98" i="11"/>
  <c r="T147" i="11" s="1" a="1"/>
  <c r="T147" i="11" s="1"/>
  <c r="T86" i="11"/>
  <c r="T135" i="11" s="1" a="1"/>
  <c r="T135" i="11" s="1"/>
  <c r="T77" i="11"/>
  <c r="T126" i="11" s="1" a="1"/>
  <c r="T126" i="11" s="1"/>
  <c r="T83" i="11"/>
  <c r="T132" i="11" s="1" a="1"/>
  <c r="T132" i="11" s="1"/>
  <c r="T102" i="11"/>
  <c r="T151" i="11" s="1" a="1"/>
  <c r="T151" i="11" s="1"/>
  <c r="T92" i="11"/>
  <c r="T141" i="11" s="1" a="1"/>
  <c r="T141" i="11" s="1"/>
  <c r="T78" i="11"/>
  <c r="T127" i="11" s="1" a="1"/>
  <c r="T127" i="11" s="1"/>
  <c r="T96" i="11"/>
  <c r="T145" i="11" s="1" a="1"/>
  <c r="T145" i="11" s="1"/>
  <c r="T100" i="11"/>
  <c r="T149" i="11" s="1" a="1"/>
  <c r="T149" i="11" s="1"/>
  <c r="T66" i="11"/>
  <c r="T115" i="11" s="1" a="1"/>
  <c r="T115" i="11" s="1"/>
  <c r="T88" i="11"/>
  <c r="T137" i="11" s="1" a="1"/>
  <c r="T137" i="11" s="1"/>
  <c r="T74" i="11"/>
  <c r="T123" i="11" s="1" a="1"/>
  <c r="T123" i="11" s="1"/>
  <c r="T73" i="11"/>
  <c r="T122" i="11" s="1" a="1"/>
  <c r="T122" i="11" s="1"/>
  <c r="T90" i="11"/>
  <c r="T139" i="11" s="1" a="1"/>
  <c r="T139" i="11" s="1"/>
  <c r="T87" i="11"/>
  <c r="T136" i="11" s="1" a="1"/>
  <c r="T136" i="11" s="1"/>
  <c r="T70" i="11"/>
  <c r="T119" i="11" s="1" a="1"/>
  <c r="T119" i="11" s="1"/>
  <c r="T89" i="11"/>
  <c r="T138" i="11" s="1" a="1"/>
  <c r="T138" i="11" s="1"/>
  <c r="T69" i="11"/>
  <c r="T118" i="11" s="1" a="1"/>
  <c r="T118" i="11" s="1"/>
  <c r="T101" i="11"/>
  <c r="T150" i="11" s="1" a="1"/>
  <c r="T150" i="11" s="1"/>
  <c r="T84" i="11"/>
  <c r="T133" i="11" s="1" a="1"/>
  <c r="T133" i="11" s="1"/>
  <c r="T67" i="11"/>
  <c r="T116" i="11" s="1" a="1"/>
  <c r="T116" i="11" s="1"/>
  <c r="T99" i="11"/>
  <c r="T148" i="11" s="1" a="1"/>
  <c r="T148" i="11" s="1"/>
  <c r="T79" i="11"/>
  <c r="T128" i="11" s="1" a="1"/>
  <c r="T128" i="11" s="1"/>
  <c r="T97" i="11"/>
  <c r="T146" i="11" s="1" a="1"/>
  <c r="T146" i="11" s="1"/>
  <c r="T95" i="11"/>
  <c r="T144" i="11" s="1" a="1"/>
  <c r="T144" i="11" s="1"/>
  <c r="T93" i="11"/>
  <c r="T142" i="11" s="1" a="1"/>
  <c r="T142" i="11" s="1"/>
  <c r="T80" i="11"/>
  <c r="T129" i="11" s="1" a="1"/>
  <c r="T129" i="11" s="1"/>
  <c r="W102" i="11"/>
  <c r="W151" i="11" s="1" a="1"/>
  <c r="W151" i="11" s="1"/>
  <c r="W86" i="11"/>
  <c r="W135" i="11" s="1" a="1"/>
  <c r="W135" i="11" s="1"/>
  <c r="W66" i="11"/>
  <c r="W115" i="11" s="1" a="1"/>
  <c r="W115" i="11" s="1"/>
  <c r="W73" i="11"/>
  <c r="W122" i="11" s="1" a="1"/>
  <c r="W122" i="11" s="1"/>
  <c r="W91" i="11"/>
  <c r="W140" i="11" s="1" a="1"/>
  <c r="W140" i="11" s="1"/>
  <c r="W84" i="11"/>
  <c r="W133" i="11" s="1" a="1"/>
  <c r="W133" i="11" s="1"/>
  <c r="W69" i="11"/>
  <c r="W118" i="11" s="1" a="1"/>
  <c r="W118" i="11" s="1"/>
  <c r="W80" i="11"/>
  <c r="W129" i="11" s="1" a="1"/>
  <c r="W129" i="11" s="1"/>
  <c r="W98" i="11"/>
  <c r="W147" i="11" s="1" a="1"/>
  <c r="W147" i="11" s="1"/>
  <c r="W92" i="11"/>
  <c r="W141" i="11" s="1" a="1"/>
  <c r="W141" i="11" s="1"/>
  <c r="W87" i="11"/>
  <c r="W136" i="11" s="1" a="1"/>
  <c r="W136" i="11" s="1"/>
  <c r="W68" i="11"/>
  <c r="W117" i="11" s="1" a="1"/>
  <c r="W117" i="11" s="1"/>
  <c r="W74" i="11"/>
  <c r="W123" i="11" s="1" a="1"/>
  <c r="W123" i="11" s="1"/>
  <c r="W57" i="11"/>
  <c r="W106" i="11" s="1" a="1"/>
  <c r="W106" i="11" s="1"/>
  <c r="W72" i="11"/>
  <c r="W121" i="11" s="1" a="1"/>
  <c r="W121" i="11" s="1"/>
  <c r="W58" i="11"/>
  <c r="W107" i="11" s="1" a="1"/>
  <c r="W107" i="11" s="1"/>
  <c r="W67" i="11"/>
  <c r="W116" i="11" s="1" a="1"/>
  <c r="W116" i="11" s="1"/>
  <c r="W89" i="11"/>
  <c r="W138" i="11" s="1" a="1"/>
  <c r="W138" i="11" s="1"/>
  <c r="W71" i="11"/>
  <c r="W120" i="11" s="1" a="1"/>
  <c r="W120" i="11" s="1"/>
  <c r="W95" i="11"/>
  <c r="W144" i="11" s="1" a="1"/>
  <c r="W144" i="11" s="1"/>
  <c r="W81" i="11"/>
  <c r="W130" i="11" s="1" a="1"/>
  <c r="W130" i="11" s="1"/>
  <c r="W100" i="11"/>
  <c r="W149" i="11" s="1" a="1"/>
  <c r="W149" i="11" s="1"/>
  <c r="W64" i="11"/>
  <c r="W113" i="11" s="1" a="1"/>
  <c r="W113" i="11" s="1"/>
  <c r="W59" i="11"/>
  <c r="W108" i="11" s="1" a="1"/>
  <c r="W108" i="11" s="1"/>
  <c r="W61" i="11"/>
  <c r="W110" i="11" s="1" a="1"/>
  <c r="W110" i="11" s="1"/>
  <c r="W78" i="11"/>
  <c r="W127" i="11" s="1" a="1"/>
  <c r="W127" i="11" s="1"/>
  <c r="W94" i="11"/>
  <c r="W143" i="11" s="1" a="1"/>
  <c r="W143" i="11" s="1"/>
  <c r="W75" i="11"/>
  <c r="W124" i="11" s="1" a="1"/>
  <c r="W124" i="11" s="1"/>
  <c r="W76" i="11"/>
  <c r="W125" i="11" s="1" a="1"/>
  <c r="W125" i="11" s="1"/>
  <c r="W70" i="11"/>
  <c r="W119" i="11" s="1" a="1"/>
  <c r="W119" i="11" s="1"/>
  <c r="W65" i="11"/>
  <c r="W114" i="11" s="1" a="1"/>
  <c r="W114" i="11" s="1"/>
  <c r="W97" i="11"/>
  <c r="W146" i="11" s="1" a="1"/>
  <c r="W146" i="11" s="1"/>
  <c r="W101" i="11"/>
  <c r="W150" i="11" s="1" a="1"/>
  <c r="W150" i="11" s="1"/>
  <c r="W79" i="11"/>
  <c r="W128" i="11" s="1" a="1"/>
  <c r="W128" i="11" s="1"/>
  <c r="W93" i="11"/>
  <c r="W142" i="11" s="1" a="1"/>
  <c r="W142" i="11" s="1"/>
  <c r="W60" i="11"/>
  <c r="W109" i="11" s="1" a="1"/>
  <c r="W109" i="11" s="1"/>
  <c r="W90" i="11"/>
  <c r="W139" i="11" s="1" a="1"/>
  <c r="W139" i="11" s="1"/>
  <c r="W83" i="11"/>
  <c r="W132" i="11" s="1" a="1"/>
  <c r="W132" i="11" s="1"/>
  <c r="W96" i="11"/>
  <c r="W145" i="11" s="1" a="1"/>
  <c r="W145" i="11" s="1"/>
  <c r="W63" i="11"/>
  <c r="W112" i="11" s="1" a="1"/>
  <c r="W112" i="11" s="1"/>
  <c r="W85" i="11"/>
  <c r="W134" i="11" s="1" a="1"/>
  <c r="W134" i="11" s="1"/>
  <c r="W82" i="11"/>
  <c r="W131" i="11" s="1" a="1"/>
  <c r="W131" i="11" s="1"/>
  <c r="W62" i="11"/>
  <c r="W111" i="11" s="1" a="1"/>
  <c r="W111" i="11" s="1"/>
  <c r="W77" i="11"/>
  <c r="W126" i="11" s="1" a="1"/>
  <c r="W126" i="11" s="1"/>
  <c r="W99" i="11"/>
  <c r="W148" i="11" s="1" a="1"/>
  <c r="W148" i="11" s="1"/>
  <c r="W88" i="11"/>
  <c r="W137" i="11" s="1" a="1"/>
  <c r="W137" i="11" s="1"/>
  <c r="U79" i="11"/>
  <c r="U128" i="11" s="1" a="1"/>
  <c r="U128" i="11" s="1"/>
  <c r="U91" i="11"/>
  <c r="U140" i="11" s="1" a="1"/>
  <c r="U140" i="11" s="1"/>
  <c r="U83" i="11"/>
  <c r="U132" i="11" s="1" a="1"/>
  <c r="U132" i="11" s="1"/>
  <c r="U76" i="11"/>
  <c r="U125" i="11" s="1" a="1"/>
  <c r="U125" i="11" s="1"/>
  <c r="U99" i="11"/>
  <c r="U148" i="11" s="1" a="1"/>
  <c r="U148" i="11" s="1"/>
  <c r="U72" i="11"/>
  <c r="U121" i="11" s="1" a="1"/>
  <c r="U121" i="11" s="1"/>
  <c r="U85" i="11"/>
  <c r="U134" i="11" s="1" a="1"/>
  <c r="U134" i="11" s="1"/>
  <c r="U102" i="11"/>
  <c r="U151" i="11" s="1" a="1"/>
  <c r="U151" i="11" s="1"/>
  <c r="U66" i="11"/>
  <c r="U115" i="11" s="1" a="1"/>
  <c r="U115" i="11" s="1"/>
  <c r="U92" i="11"/>
  <c r="U141" i="11" s="1" a="1"/>
  <c r="U141" i="11" s="1"/>
  <c r="U94" i="11"/>
  <c r="U143" i="11" s="1" a="1"/>
  <c r="U143" i="11" s="1"/>
  <c r="U67" i="11"/>
  <c r="U116" i="11" s="1" a="1"/>
  <c r="U116" i="11" s="1"/>
  <c r="U98" i="11"/>
  <c r="U147" i="11" s="1" a="1"/>
  <c r="U147" i="11" s="1"/>
  <c r="U95" i="11"/>
  <c r="U144" i="11" s="1" a="1"/>
  <c r="U144" i="11" s="1"/>
  <c r="U93" i="11"/>
  <c r="U142" i="11" s="1" a="1"/>
  <c r="U142" i="11" s="1"/>
  <c r="U74" i="11"/>
  <c r="U123" i="11" s="1" a="1"/>
  <c r="U123" i="11" s="1"/>
  <c r="U87" i="11"/>
  <c r="U136" i="11" s="1" a="1"/>
  <c r="U136" i="11" s="1"/>
  <c r="U81" i="11"/>
  <c r="U130" i="11" s="1" a="1"/>
  <c r="U130" i="11" s="1"/>
  <c r="U69" i="11"/>
  <c r="U118" i="11" s="1" a="1"/>
  <c r="U118" i="11" s="1"/>
  <c r="U77" i="11"/>
  <c r="U126" i="11" s="1" a="1"/>
  <c r="U126" i="11" s="1"/>
  <c r="U80" i="11"/>
  <c r="U129" i="11" s="1" a="1"/>
  <c r="U129" i="11" s="1"/>
  <c r="U68" i="11"/>
  <c r="U117" i="11" s="1" a="1"/>
  <c r="U117" i="11" s="1"/>
  <c r="U96" i="11"/>
  <c r="U145" i="11" s="1" a="1"/>
  <c r="U145" i="11" s="1"/>
  <c r="U89" i="11"/>
  <c r="U138" i="11" s="1" a="1"/>
  <c r="U138" i="11" s="1"/>
  <c r="U71" i="11"/>
  <c r="U120" i="11" s="1" a="1"/>
  <c r="U120" i="11" s="1"/>
  <c r="U101" i="11"/>
  <c r="U150" i="11" s="1" a="1"/>
  <c r="U150" i="11" s="1"/>
  <c r="U90" i="11"/>
  <c r="U139" i="11" s="1" a="1"/>
  <c r="U139" i="11" s="1"/>
  <c r="U88" i="11"/>
  <c r="U137" i="11" s="1" a="1"/>
  <c r="U137" i="11" s="1"/>
  <c r="U73" i="11"/>
  <c r="U122" i="11" s="1" a="1"/>
  <c r="U122" i="11" s="1"/>
  <c r="U82" i="11"/>
  <c r="U131" i="11" s="1" a="1"/>
  <c r="U131" i="11" s="1"/>
  <c r="U97" i="11"/>
  <c r="U146" i="11" s="1" a="1"/>
  <c r="U146" i="11" s="1"/>
  <c r="U100" i="11"/>
  <c r="U149" i="11" s="1" a="1"/>
  <c r="U149" i="11" s="1"/>
  <c r="U78" i="11"/>
  <c r="U127" i="11" s="1" a="1"/>
  <c r="U127" i="11" s="1"/>
  <c r="U86" i="11"/>
  <c r="U135" i="11" s="1" a="1"/>
  <c r="U135" i="11" s="1"/>
  <c r="U84" i="11"/>
  <c r="U133" i="11" s="1" a="1"/>
  <c r="U133" i="11" s="1"/>
  <c r="U70" i="11"/>
  <c r="U119" i="11" s="1" a="1"/>
  <c r="U119" i="11" s="1"/>
  <c r="U75" i="11"/>
  <c r="U124" i="11" s="1" a="1"/>
  <c r="U124" i="11" s="1"/>
  <c r="AF50" i="11" l="1"/>
  <c r="AF51" i="11"/>
  <c r="AF49" i="11"/>
  <c r="AF33" i="11"/>
  <c r="AF29" i="11"/>
  <c r="AF19" i="11"/>
  <c r="AF41" i="11"/>
  <c r="AF42" i="11"/>
  <c r="AF9" i="11"/>
  <c r="AF10" i="11" s="1"/>
  <c r="AK24" i="11" s="1"/>
  <c r="AF43" i="11"/>
  <c r="AF34" i="11"/>
  <c r="AF30" i="11"/>
  <c r="AF32" i="11"/>
  <c r="AF18" i="11"/>
  <c r="AF31" i="11"/>
  <c r="AF20" i="11" l="1"/>
  <c r="AL24" i="11" s="1"/>
  <c r="AF35" i="11"/>
  <c r="AM24" i="11" s="1"/>
  <c r="AF44" i="11"/>
  <c r="AN24" i="11" s="1"/>
  <c r="AF57" i="11"/>
  <c r="AO24" i="11" l="1"/>
  <c r="AP24" i="11"/>
  <c r="BW14" i="11" l="1"/>
  <c r="BS14" i="11" s="1"/>
  <c r="AX14" i="11"/>
  <c r="BJ14" i="11"/>
  <c r="BX14" i="11"/>
  <c r="AU14" i="11"/>
  <c r="AR14" i="11"/>
  <c r="BT14" i="11"/>
  <c r="BC14" i="11"/>
  <c r="AP14" i="11"/>
  <c r="AS14" i="11"/>
  <c r="BZ14" i="11"/>
  <c r="BH14" i="11"/>
  <c r="BF14" i="11"/>
  <c r="BM14" i="11"/>
  <c r="AL14" i="11"/>
  <c r="BA14" i="11"/>
  <c r="BI14" i="11"/>
  <c r="BN14" i="11"/>
  <c r="BE14" i="11"/>
  <c r="AY14" i="11"/>
  <c r="BY14" i="11"/>
  <c r="AT14" i="11"/>
  <c r="BB14" i="11"/>
  <c r="AO14" i="11"/>
  <c r="BO14" i="11"/>
  <c r="BQ14" i="11"/>
  <c r="BU14" i="11"/>
  <c r="BR14" i="11"/>
  <c r="AN14" i="11"/>
  <c r="BL14" i="11"/>
  <c r="BK14" i="11"/>
  <c r="BG14" i="11"/>
  <c r="AV14" i="11"/>
  <c r="BD14" i="11"/>
  <c r="AQ14" i="11"/>
  <c r="BV14" i="11"/>
  <c r="AW14" i="11"/>
  <c r="AM14" i="11" s="1"/>
  <c r="AZ14" i="11"/>
  <c r="CA14" i="11"/>
  <c r="BP14" i="11"/>
  <c r="AK20" i="1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<sst xmlns="http://schemas.openxmlformats.org/spreadsheetml/2006/main" count="2038" uniqueCount="657">
  <si>
    <t>Assessment Date:</t>
  </si>
  <si>
    <t>Assessor Name:</t>
  </si>
  <si>
    <t>Assessor Agency:</t>
  </si>
  <si>
    <t>Assessor Phone Number:</t>
  </si>
  <si>
    <t>Directions for Spreadsheet Use</t>
  </si>
  <si>
    <t>Category</t>
  </si>
  <si>
    <t>Item</t>
  </si>
  <si>
    <t>Response</t>
  </si>
  <si>
    <t>Currently Required?</t>
  </si>
  <si>
    <t>Activities of Daily Living (ADLs)</t>
  </si>
  <si>
    <t>Independent</t>
  </si>
  <si>
    <t>Yes</t>
  </si>
  <si>
    <t>Yes, required during all mobility activities</t>
  </si>
  <si>
    <t>Yes, due to support needs</t>
  </si>
  <si>
    <t>Mobility</t>
  </si>
  <si>
    <t>Y, LOC</t>
  </si>
  <si>
    <t>No, but walking is indicated in the future</t>
  </si>
  <si>
    <t>No</t>
  </si>
  <si>
    <t>Yes, not due to support needs</t>
  </si>
  <si>
    <t>Setup or Clean-up Assistance</t>
  </si>
  <si>
    <t>No, and walking is not indicated</t>
  </si>
  <si>
    <t>N/A- Does not use equipment</t>
  </si>
  <si>
    <t>Supervision or Touching Assistance</t>
  </si>
  <si>
    <t>Partial/Moderate Assistance</t>
  </si>
  <si>
    <t>Substantial/Maximal Assistance</t>
  </si>
  <si>
    <t>Dependent</t>
  </si>
  <si>
    <t>Y, CSA</t>
  </si>
  <si>
    <t>Activity Not Attempted</t>
  </si>
  <si>
    <t>Activities Not Attempted Due to Short-Term Medical Condition or Safety Concern</t>
  </si>
  <si>
    <t>Not Applicable</t>
  </si>
  <si>
    <t>Eating</t>
  </si>
  <si>
    <t>Transfer</t>
  </si>
  <si>
    <t>Bathing &amp; Hygiene</t>
  </si>
  <si>
    <t>Toileting</t>
  </si>
  <si>
    <t>Dressing</t>
  </si>
  <si>
    <t>Instrumental Activities of Daily Living (IADLs)</t>
  </si>
  <si>
    <t>Meal Prep</t>
  </si>
  <si>
    <t>Phone &amp; Tech</t>
  </si>
  <si>
    <t>Cleaning &amp; Laundry</t>
  </si>
  <si>
    <t>Transportation</t>
  </si>
  <si>
    <t>Drives Self</t>
  </si>
  <si>
    <t>Public Transportation</t>
  </si>
  <si>
    <t>Transportation Provided by Others</t>
  </si>
  <si>
    <t>None</t>
  </si>
  <si>
    <t>Shop &amp; Finance</t>
  </si>
  <si>
    <t>Med. Mgmt.</t>
  </si>
  <si>
    <t>Oral medications</t>
  </si>
  <si>
    <t>Inhalant/mist medications</t>
  </si>
  <si>
    <t xml:space="preserve">Injectable medications (includes subcutaneous, intradermal and intramuscular) </t>
  </si>
  <si>
    <t>Intravenous medications (includes IV push/injection and infusion)</t>
  </si>
  <si>
    <t xml:space="preserve">Other type(s) of medication  </t>
  </si>
  <si>
    <t xml:space="preserve">None </t>
  </si>
  <si>
    <t>Receives</t>
  </si>
  <si>
    <t>Performed/ Managed By</t>
  </si>
  <si>
    <t>Frequency</t>
  </si>
  <si>
    <t>Treatments &amp; Monitoring (Select All That Apply)</t>
  </si>
  <si>
    <t xml:space="preserve">Caregiver </t>
  </si>
  <si>
    <t>Less than monthly to once per month</t>
  </si>
  <si>
    <t xml:space="preserve">Nurse </t>
  </si>
  <si>
    <t>More than once per month and up to weekly</t>
  </si>
  <si>
    <t>Catheter changes</t>
  </si>
  <si>
    <t xml:space="preserve">Parent </t>
  </si>
  <si>
    <t>More than once per week and up to daily</t>
  </si>
  <si>
    <t>Chest PT</t>
  </si>
  <si>
    <t>Unknown</t>
  </si>
  <si>
    <t>Self</t>
  </si>
  <si>
    <t>2+ times per day (at least 5 days per week)</t>
  </si>
  <si>
    <t>Colostomy or Ileostomy</t>
  </si>
  <si>
    <t xml:space="preserve">Relevant Health Care Professional </t>
  </si>
  <si>
    <t>CPAP/Sleep Apnea treatment</t>
  </si>
  <si>
    <t>Other</t>
  </si>
  <si>
    <t>Hemodialysis or Peritoneal Dialysis</t>
  </si>
  <si>
    <t>Nasogastric tube (NG), Gastrostomy tube (GT), Jejunostomy tube (JT) care and/or medication administration</t>
  </si>
  <si>
    <t>Nebulizer treatment</t>
  </si>
  <si>
    <t>Oral stimulation or jaw positioning</t>
  </si>
  <si>
    <t>Oxygen concentrator</t>
  </si>
  <si>
    <t>Postural drainage</t>
  </si>
  <si>
    <t>Protocol for protection from infectious diseases due to immune system impairment</t>
  </si>
  <si>
    <t>Seizure monitoring</t>
  </si>
  <si>
    <t>Suctioning treatments</t>
  </si>
  <si>
    <t>Turning/ repositioning program</t>
  </si>
  <si>
    <t>None Apply</t>
  </si>
  <si>
    <t>Arthritis</t>
  </si>
  <si>
    <t>Allergies</t>
  </si>
  <si>
    <t>Conditions requiring specialized oral care management</t>
  </si>
  <si>
    <t>Diabetes</t>
  </si>
  <si>
    <t>Hypertension</t>
  </si>
  <si>
    <t>Hypotension</t>
  </si>
  <si>
    <t>Other exceptional medical conditions, identify below:</t>
  </si>
  <si>
    <t>Therapies (Select All That Apply)</t>
  </si>
  <si>
    <t>Alternative/ Integrated Therapies (e.g., acupuncture, dry needling, cupping)</t>
  </si>
  <si>
    <t>Hippotherapy/ Equine Therapy</t>
  </si>
  <si>
    <t>Massage Therapy</t>
  </si>
  <si>
    <t>Music Therapy</t>
  </si>
  <si>
    <t>Occupational Therapy</t>
  </si>
  <si>
    <t>Pain Management</t>
  </si>
  <si>
    <t>Physical Therapy</t>
  </si>
  <si>
    <t>Range of Motion Exercise</t>
  </si>
  <si>
    <t>Respiratory Therapy</t>
  </si>
  <si>
    <t>Speech Therapy</t>
  </si>
  <si>
    <t xml:space="preserve">Currently requires intervention and/or displays symptoms </t>
  </si>
  <si>
    <t>Intervention Type &amp; Frequency</t>
  </si>
  <si>
    <t>Currently Required</t>
  </si>
  <si>
    <t>Physical Prompts</t>
  </si>
  <si>
    <t>Planned Intervention</t>
  </si>
  <si>
    <t>Meds. to Manage Behaviors</t>
  </si>
  <si>
    <t>None &amp; Intervention Needed</t>
  </si>
  <si>
    <t xml:space="preserve">2+ times per day (at least 5 days per week) </t>
  </si>
  <si>
    <t>No Impairment</t>
  </si>
  <si>
    <t>Understands: Clear comprehension without cues or repetitions</t>
  </si>
  <si>
    <t>Expresses complex messages without difficulty and with speech that is clear and easy to understand</t>
  </si>
  <si>
    <t>Mildly impaired: Demonstrates some difficulty</t>
  </si>
  <si>
    <t>Usually understands: Understands most conversations but misses some part/intent of message. Requires cues at times to understand</t>
  </si>
  <si>
    <t>Exhibits some difficulty with expressing needs and/or ideas (e.g., some words or finishing thoughts) or speech is not clear</t>
  </si>
  <si>
    <t>Moderately impaired: Demonstrates marked difficulty</t>
  </si>
  <si>
    <t>Sometimes understands: Understands only basic conversations or simple, direct phrases. Frequently requires cues to understand</t>
  </si>
  <si>
    <t>Frequently exhibits difficulty with expressing needs and/or ideas</t>
  </si>
  <si>
    <t>Severely impaired: Demonstrates extreme difficulty</t>
  </si>
  <si>
    <t>Rarely/Never understands</t>
  </si>
  <si>
    <t>Rarely/never expresses self or speech is very difficult to understand</t>
  </si>
  <si>
    <t>Impairment present, unable to determine degree of impairment</t>
  </si>
  <si>
    <t xml:space="preserve">Unable to determine </t>
  </si>
  <si>
    <t>Unable to Answer</t>
  </si>
  <si>
    <t>Strongly Agree</t>
  </si>
  <si>
    <t>Therapy needed and available- Participant needs and is currently receiving this therapy</t>
  </si>
  <si>
    <t>Agree</t>
  </si>
  <si>
    <t>Therapy needed but no longer meets participant’s needs-Participant needs the therapy but no longer meet’s participant’s needs.</t>
  </si>
  <si>
    <t>Choose not to answer</t>
  </si>
  <si>
    <t>Neither Agree nor Disagree</t>
  </si>
  <si>
    <t>Maybe, not sure</t>
  </si>
  <si>
    <t>Therapy needed but is not being received- Participant needs the therapy but is not currently receiving.</t>
  </si>
  <si>
    <t>Disagree</t>
  </si>
  <si>
    <t>Don't know</t>
  </si>
  <si>
    <t>Participant refused- Participant chooses not to receive this therapy</t>
  </si>
  <si>
    <t>Strongly Disagree</t>
  </si>
  <si>
    <t>Unclear response</t>
  </si>
  <si>
    <t>Not Applicable (no legal representative)</t>
  </si>
  <si>
    <t>Refused/no response</t>
  </si>
  <si>
    <t>Professional therapies such as psychiatric care, psychotherapy, cognitive therapy, cognitive-behavioral therapy, group therapy, etc. run by professionals with training in therapy</t>
  </si>
  <si>
    <t>Therapy status:</t>
  </si>
  <si>
    <t xml:space="preserve">Formalized behavior plans designed by a behavioral analyst or psychologist but frequently implemented by family or caregivers </t>
  </si>
  <si>
    <t>Counseling services provided by a trained counselor</t>
  </si>
  <si>
    <t>Applied behavioral analysis, including plans developed by professionals trained in ABA but frequently implemented by others with specialized training in ABA</t>
  </si>
  <si>
    <t xml:space="preserve">Other behavioral health (including mental health) therapies designed to address the specialized needs of the participant </t>
  </si>
  <si>
    <t>Cueing</t>
  </si>
  <si>
    <t>Gastrointestinal (GI) health management</t>
  </si>
  <si>
    <t>Wound care treatment</t>
  </si>
  <si>
    <t>Items 2-4 have been separated for ISLA pilot. They are combined concepts in a single item in the current CSA</t>
  </si>
  <si>
    <t>Member Medicaid ID:</t>
  </si>
  <si>
    <t>Unknown (legal representative not present at assessment)</t>
  </si>
  <si>
    <t xml:space="preserve">Interim Support Level Assessment (ISLA) </t>
  </si>
  <si>
    <t>Respondent 1</t>
  </si>
  <si>
    <t>Respondent 2</t>
  </si>
  <si>
    <t>Respondent 3</t>
  </si>
  <si>
    <t>Respondent 4</t>
  </si>
  <si>
    <t>Respondent 5</t>
  </si>
  <si>
    <t>Respondent 6</t>
  </si>
  <si>
    <t>Respondent 7</t>
  </si>
  <si>
    <t>Respondent 8</t>
  </si>
  <si>
    <t>Name</t>
  </si>
  <si>
    <t>Relationship</t>
  </si>
  <si>
    <t>Phone Number</t>
  </si>
  <si>
    <t>Email Address</t>
  </si>
  <si>
    <t>English</t>
  </si>
  <si>
    <t>Spanish</t>
  </si>
  <si>
    <t>Mandarin</t>
  </si>
  <si>
    <t>Cantonese</t>
  </si>
  <si>
    <t>German</t>
  </si>
  <si>
    <t>Vietnamese</t>
  </si>
  <si>
    <t>French</t>
  </si>
  <si>
    <t>Russian</t>
  </si>
  <si>
    <t>Korean</t>
  </si>
  <si>
    <t>Agency Name (If Applicable)</t>
  </si>
  <si>
    <t>Spouse</t>
  </si>
  <si>
    <t>Parent/Guardian</t>
  </si>
  <si>
    <t>Parent/Non-guardian</t>
  </si>
  <si>
    <t>Partner/Significant Other</t>
  </si>
  <si>
    <t>Other Relative</t>
  </si>
  <si>
    <t>Friend</t>
  </si>
  <si>
    <t>Neighbor</t>
  </si>
  <si>
    <t>Independent Advocate</t>
  </si>
  <si>
    <t>Child or Child-in-law</t>
  </si>
  <si>
    <t>Notes, Comments, and Additional Information: Functioning</t>
  </si>
  <si>
    <t>Notes, Comments, and Additional Information: Health</t>
  </si>
  <si>
    <t>Notes, Comments, and Additional Information: Psychosocial- Behaviors</t>
  </si>
  <si>
    <t>Notes, Comments, and Additional Information: Psychosocial- Other</t>
  </si>
  <si>
    <t>Notes, Comments, and Additional Information: Memory &amp; Cognition</t>
  </si>
  <si>
    <t>Notes, Comments, and Additional Information: Social Environment &amp; Safety</t>
  </si>
  <si>
    <t>Respondent 9</t>
  </si>
  <si>
    <r>
      <t xml:space="preserve">Does the participant </t>
    </r>
    <r>
      <rPr>
        <b/>
        <sz val="12"/>
        <color theme="1"/>
        <rFont val="Trebuchet MS"/>
        <family val="2"/>
      </rPr>
      <t>walk</t>
    </r>
    <r>
      <rPr>
        <sz val="12"/>
        <color theme="1"/>
        <rFont val="Trebuchet MS"/>
        <family val="2"/>
      </rPr>
      <t xml:space="preserve">?  </t>
    </r>
  </si>
  <si>
    <r>
      <t xml:space="preserve">Does the participant use a </t>
    </r>
    <r>
      <rPr>
        <b/>
        <sz val="12"/>
        <color theme="1"/>
        <rFont val="Trebuchet MS"/>
        <family val="2"/>
      </rPr>
      <t>cane or walker for mobility?</t>
    </r>
  </si>
  <si>
    <r>
      <rPr>
        <b/>
        <sz val="12"/>
        <color theme="1"/>
        <rFont val="Trebuchet MS"/>
        <family val="2"/>
      </rPr>
      <t xml:space="preserve">Walk 150 feet indoors: </t>
    </r>
    <r>
      <rPr>
        <sz val="12"/>
        <color theme="1"/>
        <rFont val="Trebuchet MS"/>
        <family val="2"/>
      </rPr>
      <t xml:space="preserve">Once standing, the ability to walk at least 150 feet in a corridor or similar space. For example, an aisle in a grocery store. </t>
    </r>
  </si>
  <si>
    <r>
      <rPr>
        <b/>
        <sz val="12"/>
        <color theme="1"/>
        <rFont val="Trebuchet MS"/>
        <family val="2"/>
      </rPr>
      <t>Walk 10 feet indoors:</t>
    </r>
    <r>
      <rPr>
        <sz val="12"/>
        <color theme="1"/>
        <rFont val="Trebuchet MS"/>
        <family val="2"/>
      </rPr>
      <t xml:space="preserve"> Once standing, the ability to walk at least 10 feet in a room, corridor or similar space. </t>
    </r>
  </si>
  <si>
    <r>
      <t>Code the participant's level of independence for walking</t>
    </r>
    <r>
      <rPr>
        <b/>
        <sz val="12"/>
        <color theme="1"/>
        <rFont val="Trebuchet MS"/>
        <family val="2"/>
      </rPr>
      <t xml:space="preserve"> 150 feet OUTSIDE OF THE HOME. </t>
    </r>
  </si>
  <si>
    <r>
      <t xml:space="preserve">Code the participant's level of independence for walking </t>
    </r>
    <r>
      <rPr>
        <b/>
        <sz val="12"/>
        <color theme="1"/>
        <rFont val="Trebuchet MS"/>
        <family val="2"/>
      </rPr>
      <t xml:space="preserve">10 feet OUTSIDE OF THE HOME. </t>
    </r>
  </si>
  <si>
    <r>
      <rPr>
        <b/>
        <sz val="12"/>
        <color theme="1"/>
        <rFont val="Trebuchet MS"/>
        <family val="2"/>
      </rPr>
      <t>Walks 10 feet on uneven surfaces:</t>
    </r>
    <r>
      <rPr>
        <sz val="12"/>
        <color theme="1"/>
        <rFont val="Trebuchet MS"/>
        <family val="2"/>
      </rPr>
      <t xml:space="preserve"> The ability to walk 10 feet on uneven or sloping surfaces, such as grass or gravel  </t>
    </r>
  </si>
  <si>
    <r>
      <rPr>
        <b/>
        <sz val="12"/>
        <color theme="1"/>
        <rFont val="Trebuchet MS"/>
        <family val="2"/>
      </rPr>
      <t>12 steps:</t>
    </r>
    <r>
      <rPr>
        <sz val="12"/>
        <color theme="1"/>
        <rFont val="Trebuchet MS"/>
        <family val="2"/>
      </rPr>
      <t xml:space="preserve"> The ability to go up and down 12 steps with a rail.  </t>
    </r>
  </si>
  <si>
    <r>
      <rPr>
        <b/>
        <sz val="12"/>
        <color theme="1"/>
        <rFont val="Trebuchet MS"/>
        <family val="2"/>
      </rPr>
      <t>1 step (curb):</t>
    </r>
    <r>
      <rPr>
        <sz val="12"/>
        <color theme="1"/>
        <rFont val="Trebuchet MS"/>
        <family val="2"/>
      </rPr>
      <t xml:space="preserve"> The ability to step over a curb or up and down one step.  </t>
    </r>
  </si>
  <si>
    <r>
      <rPr>
        <b/>
        <sz val="12"/>
        <color theme="1"/>
        <rFont val="Trebuchet MS"/>
        <family val="2"/>
      </rPr>
      <t xml:space="preserve">Wheel 150 feet: </t>
    </r>
    <r>
      <rPr>
        <sz val="12"/>
        <color theme="1"/>
        <rFont val="Trebuchet MS"/>
        <family val="2"/>
      </rPr>
      <t xml:space="preserve">Once seated in wheelchair/scooter, the ability to wheel at least 150 feet in a corridor or similar space. </t>
    </r>
  </si>
  <si>
    <r>
      <rPr>
        <b/>
        <sz val="12"/>
        <color theme="1"/>
        <rFont val="Trebuchet MS"/>
        <family val="2"/>
      </rPr>
      <t xml:space="preserve">Wheel 50 feet with two turns: </t>
    </r>
    <r>
      <rPr>
        <sz val="12"/>
        <color theme="1"/>
        <rFont val="Trebuchet MS"/>
        <family val="2"/>
      </rPr>
      <t xml:space="preserve">Once seated in a wheelchair/scooter, the ability to wheel at least 50 feet and make two turns. </t>
    </r>
  </si>
  <si>
    <r>
      <rPr>
        <b/>
        <sz val="12"/>
        <color rgb="FF000000"/>
        <rFont val="Trebuchet MS"/>
        <family val="2"/>
      </rPr>
      <t>Roll left and right:</t>
    </r>
    <r>
      <rPr>
        <sz val="12"/>
        <color rgb="FF000000"/>
        <rFont val="Trebuchet MS"/>
        <family val="2"/>
      </rPr>
      <t xml:space="preserve"> The ability to roll from lying on back to left and right side and return to lying on back on the bed. </t>
    </r>
  </si>
  <si>
    <r>
      <rPr>
        <b/>
        <sz val="12"/>
        <color rgb="FF000000"/>
        <rFont val="Trebuchet MS"/>
        <family val="2"/>
      </rPr>
      <t>Chair/Bed-to-Chair Transfer:</t>
    </r>
    <r>
      <rPr>
        <sz val="12"/>
        <color rgb="FF000000"/>
        <rFont val="Trebuchet MS"/>
        <family val="2"/>
      </rPr>
      <t xml:space="preserve"> The ability to safely transfer to and from a bed to a chair.</t>
    </r>
  </si>
  <si>
    <r>
      <rPr>
        <b/>
        <sz val="12"/>
        <color rgb="FF000000"/>
        <rFont val="Trebuchet MS"/>
        <family val="2"/>
      </rPr>
      <t>Sit to stand:</t>
    </r>
    <r>
      <rPr>
        <sz val="12"/>
        <color rgb="FF000000"/>
        <rFont val="Trebuchet MS"/>
        <family val="2"/>
      </rPr>
      <t xml:space="preserve"> The ability to safely come to a standing position from sitting in a chair or on the side of the bed. </t>
    </r>
  </si>
  <si>
    <r>
      <rPr>
        <b/>
        <sz val="12"/>
        <color rgb="FF000000"/>
        <rFont val="Trebuchet MS"/>
        <family val="2"/>
      </rPr>
      <t>Shower/bathe self:</t>
    </r>
    <r>
      <rPr>
        <sz val="12"/>
        <color rgb="FF000000"/>
        <rFont val="Trebuchet MS"/>
        <family val="2"/>
      </rPr>
      <t xml:space="preserve">  The ability to bathe self in shower or tub, including washing, rinsing, and drying self. Does not include transferring in/out of tub/shower.  </t>
    </r>
  </si>
  <si>
    <r>
      <rPr>
        <b/>
        <sz val="12"/>
        <color rgb="FF000000"/>
        <rFont val="Trebuchet MS"/>
        <family val="2"/>
      </rPr>
      <t xml:space="preserve">Wash upper body: </t>
    </r>
    <r>
      <rPr>
        <sz val="12"/>
        <color rgb="FF000000"/>
        <rFont val="Trebuchet MS"/>
        <family val="2"/>
      </rPr>
      <t xml:space="preserve">The ability to wash, rinse, and dry the face, hands, chest, and arms while sitting in a chair or bed. </t>
    </r>
  </si>
  <si>
    <r>
      <rPr>
        <b/>
        <sz val="12"/>
        <color rgb="FF000000"/>
        <rFont val="Trebuchet MS"/>
        <family val="2"/>
      </rPr>
      <t>Oral Hygiene:</t>
    </r>
    <r>
      <rPr>
        <sz val="12"/>
        <color rgb="FF000000"/>
        <rFont val="Trebuchet MS"/>
        <family val="2"/>
      </rPr>
      <t xml:space="preserve"> The ability to use suitable items to clean teeth. [Dentures (if applicable): The ability to remove and replace dentures from and to the mouth and manage equipment for soaking and rinsing them.]   </t>
    </r>
  </si>
  <si>
    <r>
      <rPr>
        <b/>
        <sz val="12"/>
        <color rgb="FF000000"/>
        <rFont val="Trebuchet MS"/>
        <family val="2"/>
      </rPr>
      <t>Personal Hygiene:</t>
    </r>
    <r>
      <rPr>
        <sz val="12"/>
        <color rgb="FF000000"/>
        <rFont val="Trebuchet MS"/>
        <family val="2"/>
      </rPr>
      <t xml:space="preserve"> The ability to manage personal hygiene, including combing hair, shaving, applying makeup, trimming nails, applying deodorant, and washing and drying face and hands. DOES NOT include bathing, washing upper body, or oral hygiene. </t>
    </r>
  </si>
  <si>
    <r>
      <rPr>
        <b/>
        <sz val="12"/>
        <color rgb="FF000000"/>
        <rFont val="Trebuchet MS"/>
        <family val="2"/>
      </rPr>
      <t>Upper Body Dressing:</t>
    </r>
    <r>
      <rPr>
        <sz val="12"/>
        <color rgb="FF000000"/>
        <rFont val="Trebuchet MS"/>
        <family val="2"/>
      </rPr>
      <t xml:space="preserve"> The ability to put on and remove shirt or pajama top. Includes buttoning, if applicable. </t>
    </r>
  </si>
  <si>
    <r>
      <rPr>
        <b/>
        <sz val="12"/>
        <color rgb="FF000000"/>
        <rFont val="Trebuchet MS"/>
        <family val="2"/>
      </rPr>
      <t>Lower Body Dressing:</t>
    </r>
    <r>
      <rPr>
        <sz val="12"/>
        <color rgb="FF000000"/>
        <rFont val="Trebuchet MS"/>
        <family val="2"/>
      </rPr>
      <t xml:space="preserve"> The ability to dress and undress below the waist, including fasteners. Does not include footwear.  </t>
    </r>
  </si>
  <si>
    <r>
      <rPr>
        <b/>
        <sz val="12"/>
        <color rgb="FF000000"/>
        <rFont val="Trebuchet MS"/>
        <family val="2"/>
      </rPr>
      <t>Putting on/taking off footwear:</t>
    </r>
    <r>
      <rPr>
        <sz val="12"/>
        <color rgb="FF000000"/>
        <rFont val="Trebuchet MS"/>
        <family val="2"/>
      </rPr>
      <t xml:space="preserve"> The ability to put on and take off socks and shoes or other footwear that are appropriate for safe mobility.  </t>
    </r>
  </si>
  <si>
    <r>
      <rPr>
        <b/>
        <sz val="12"/>
        <color rgb="FF000000"/>
        <rFont val="Trebuchet MS"/>
        <family val="2"/>
      </rPr>
      <t>Toilet Hygiene:</t>
    </r>
    <r>
      <rPr>
        <sz val="12"/>
        <color rgb="FF000000"/>
        <rFont val="Trebuchet MS"/>
        <family val="2"/>
      </rPr>
      <t xml:space="preserve"> The ability to maintain perineal/feminine hygiene, adjust clothes before and after using toilet, commode, bedpan, urinal. If managing ostomy, include wiping opening but not managing equipment.    </t>
    </r>
  </si>
  <si>
    <r>
      <rPr>
        <b/>
        <sz val="12"/>
        <color rgb="FF000000"/>
        <rFont val="Trebuchet MS"/>
        <family val="2"/>
      </rPr>
      <t xml:space="preserve">Toilet Transfer: </t>
    </r>
    <r>
      <rPr>
        <sz val="12"/>
        <color rgb="FF000000"/>
        <rFont val="Trebuchet MS"/>
        <family val="2"/>
      </rPr>
      <t xml:space="preserve">The ability to safely get on and off a toilet or commode.  </t>
    </r>
  </si>
  <si>
    <r>
      <rPr>
        <b/>
        <sz val="12"/>
        <color rgb="FF000000"/>
        <rFont val="Trebuchet MS"/>
        <family val="2"/>
      </rPr>
      <t>Menses Care:</t>
    </r>
    <r>
      <rPr>
        <sz val="12"/>
        <color rgb="FF000000"/>
        <rFont val="Trebuchet MS"/>
        <family val="2"/>
      </rPr>
      <t xml:space="preserve"> Able to use tampons, sanitary napkins, or other menses care items; wash hands after changing tampons or sanitary napkins; change tampons or sanitary napkins as required to keep the blood from soaking through clothes; and properly dispose of tampons or sanitary napkins. </t>
    </r>
  </si>
  <si>
    <r>
      <t xml:space="preserve">Does the participant require assistance with </t>
    </r>
    <r>
      <rPr>
        <b/>
        <sz val="12"/>
        <color theme="1"/>
        <rFont val="Trebuchet MS"/>
        <family val="2"/>
      </rPr>
      <t xml:space="preserve">managing equipment related to bladder incontinence </t>
    </r>
    <r>
      <rPr>
        <sz val="12"/>
        <color theme="1"/>
        <rFont val="Trebuchet MS"/>
        <family val="2"/>
      </rPr>
      <t xml:space="preserve">(e.g., urinal, bedpan, indwelling catheter, intermittent catheterization, incontinence pads/ undergarments) </t>
    </r>
  </si>
  <si>
    <r>
      <t>Is a</t>
    </r>
    <r>
      <rPr>
        <b/>
        <sz val="12"/>
        <color theme="1"/>
        <rFont val="Trebuchet MS"/>
        <family val="2"/>
      </rPr>
      <t xml:space="preserve"> bladder program</t>
    </r>
    <r>
      <rPr>
        <sz val="12"/>
        <color theme="1"/>
        <rFont val="Trebuchet MS"/>
        <family val="2"/>
      </rPr>
      <t xml:space="preserve"> (e.g., scheduled toileting or prompted voiding) currently being used to </t>
    </r>
    <r>
      <rPr>
        <b/>
        <sz val="12"/>
        <color theme="1"/>
        <rFont val="Trebuchet MS"/>
        <family val="2"/>
      </rPr>
      <t>manage the participant’s urinary continence?</t>
    </r>
  </si>
  <si>
    <r>
      <t xml:space="preserve">Does the participant require assistance with </t>
    </r>
    <r>
      <rPr>
        <b/>
        <sz val="12"/>
        <color theme="1"/>
        <rFont val="Trebuchet MS"/>
        <family val="2"/>
      </rPr>
      <t>managing equipment related to bowel incontinence</t>
    </r>
    <r>
      <rPr>
        <sz val="12"/>
        <color theme="1"/>
        <rFont val="Trebuchet MS"/>
        <family val="2"/>
      </rPr>
      <t xml:space="preserve"> (e.g., ostomy, incontinence pads/ undergarments)? </t>
    </r>
  </si>
  <si>
    <r>
      <t xml:space="preserve">Is a </t>
    </r>
    <r>
      <rPr>
        <b/>
        <sz val="12"/>
        <color theme="1"/>
        <rFont val="Trebuchet MS"/>
        <family val="2"/>
      </rPr>
      <t>bowel program</t>
    </r>
    <r>
      <rPr>
        <sz val="12"/>
        <color theme="1"/>
        <rFont val="Trebuchet MS"/>
        <family val="2"/>
      </rPr>
      <t xml:space="preserve"> currently being used to </t>
    </r>
    <r>
      <rPr>
        <b/>
        <sz val="12"/>
        <color theme="1"/>
        <rFont val="Trebuchet MS"/>
        <family val="2"/>
      </rPr>
      <t>manage the participant’s bowel continence?</t>
    </r>
    <r>
      <rPr>
        <sz val="12"/>
        <color theme="1"/>
        <rFont val="Trebuchet MS"/>
        <family val="2"/>
      </rPr>
      <t xml:space="preserve"> (e.g., prompted voiding, scheduled toileting, regular suppository administration)</t>
    </r>
  </si>
  <si>
    <r>
      <rPr>
        <b/>
        <sz val="12"/>
        <color rgb="FF000000"/>
        <rFont val="Trebuchet MS"/>
        <family val="2"/>
      </rPr>
      <t>Eating:</t>
    </r>
    <r>
      <rPr>
        <sz val="12"/>
        <color rgb="FF000000"/>
        <rFont val="Trebuchet MS"/>
        <family val="2"/>
      </rPr>
      <t xml:space="preserve"> The ability to use suitable utensils to bring food to the mouth and swallow food once the meal is presented on a table/tray. This includes modified food consistency.   </t>
    </r>
  </si>
  <si>
    <r>
      <rPr>
        <b/>
        <sz val="12"/>
        <color rgb="FF000000"/>
        <rFont val="Trebuchet MS"/>
        <family val="2"/>
      </rPr>
      <t xml:space="preserve">Cutting food: </t>
    </r>
    <r>
      <rPr>
        <sz val="12"/>
        <color rgb="FF000000"/>
        <rFont val="Trebuchet MS"/>
        <family val="2"/>
      </rPr>
      <t xml:space="preserve">The ability to use suitable utensils to cut food once meal is presented on a table/tray. </t>
    </r>
  </si>
  <si>
    <r>
      <rPr>
        <b/>
        <sz val="12"/>
        <color rgb="FF000000"/>
        <rFont val="Trebuchet MS"/>
        <family val="2"/>
      </rPr>
      <t>Tube feeding:</t>
    </r>
    <r>
      <rPr>
        <sz val="12"/>
        <color rgb="FF000000"/>
        <rFont val="Trebuchet MS"/>
        <family val="2"/>
      </rPr>
      <t xml:space="preserve"> The ability to manage all equipment/supplies related to obtaining nutrition. </t>
    </r>
  </si>
  <si>
    <r>
      <t xml:space="preserve">Does the participant need a </t>
    </r>
    <r>
      <rPr>
        <b/>
        <sz val="12"/>
        <color theme="1"/>
        <rFont val="Trebuchet MS"/>
        <family val="2"/>
      </rPr>
      <t>modified diet because of a concern about choking or aspirating?</t>
    </r>
  </si>
  <si>
    <r>
      <t xml:space="preserve">Does the participant exhibit </t>
    </r>
    <r>
      <rPr>
        <b/>
        <sz val="12"/>
        <color theme="1"/>
        <rFont val="Trebuchet MS"/>
        <family val="2"/>
      </rPr>
      <t>conditions/diagnoses, behaviors, or symptoms that may cause choking or aspirating?</t>
    </r>
  </si>
  <si>
    <r>
      <rPr>
        <b/>
        <sz val="12"/>
        <color rgb="FF000000"/>
        <rFont val="Trebuchet MS"/>
        <family val="2"/>
      </rPr>
      <t>Make a light cold meal:</t>
    </r>
    <r>
      <rPr>
        <sz val="12"/>
        <color rgb="FF000000"/>
        <rFont val="Trebuchet MS"/>
        <family val="2"/>
      </rPr>
      <t xml:space="preserve"> The ability to plan and prepare all aspects of a light cold meal such as a bowl of cereal and a sandwich and cold drink</t>
    </r>
  </si>
  <si>
    <r>
      <rPr>
        <b/>
        <sz val="12"/>
        <color rgb="FF000000"/>
        <rFont val="Trebuchet MS"/>
        <family val="2"/>
      </rPr>
      <t>Make a light hot meal:</t>
    </r>
    <r>
      <rPr>
        <sz val="12"/>
        <color rgb="FF000000"/>
        <rFont val="Trebuchet MS"/>
        <family val="2"/>
      </rPr>
      <t xml:space="preserve"> The ability to plan and prepare all aspects of a light hot meal such as heating a bowl of soup and reheating a prepared meal. </t>
    </r>
  </si>
  <si>
    <r>
      <rPr>
        <b/>
        <sz val="12"/>
        <color rgb="FF000000"/>
        <rFont val="Trebuchet MS"/>
        <family val="2"/>
      </rPr>
      <t>Light daily housework:</t>
    </r>
    <r>
      <rPr>
        <sz val="12"/>
        <color rgb="FF000000"/>
        <rFont val="Trebuchet MS"/>
        <family val="2"/>
      </rPr>
      <t xml:space="preserve"> The ability to complete light daily housework to maintain a safe home environment such that the participant is not at risk for harm within their home. Examples include wiping counter tops or doing dishes. EXCLUDES doing laundry. </t>
    </r>
  </si>
  <si>
    <r>
      <rPr>
        <b/>
        <sz val="12"/>
        <color theme="1"/>
        <rFont val="Trebuchet MS"/>
        <family val="2"/>
      </rPr>
      <t xml:space="preserve">Heavier periodic housework: </t>
    </r>
    <r>
      <rPr>
        <sz val="12"/>
        <color theme="1"/>
        <rFont val="Trebuchet MS"/>
        <family val="2"/>
      </rPr>
      <t xml:space="preserve">The ability to complete heavier periodic housework to maintain a safe home environment such that the participant is not at risk for harm within their home. Examples include vacuuming and cleaning bathroom. EXCLUDES doing laundry. </t>
    </r>
  </si>
  <si>
    <r>
      <rPr>
        <b/>
        <sz val="12"/>
        <color rgb="FF000000"/>
        <rFont val="Trebuchet MS"/>
        <family val="2"/>
      </rPr>
      <t>Laundry:</t>
    </r>
    <r>
      <rPr>
        <sz val="12"/>
        <color rgb="FF000000"/>
        <rFont val="Trebuchet MS"/>
        <family val="2"/>
      </rPr>
      <t xml:space="preserve"> The ability to wash, dry, and fold laundry, including getting to and from the laundry area and carrying a laundry basket.  </t>
    </r>
  </si>
  <si>
    <r>
      <rPr>
        <b/>
        <sz val="12"/>
        <color rgb="FF000000"/>
        <rFont val="Trebuchet MS"/>
        <family val="2"/>
      </rPr>
      <t xml:space="preserve">Telephone-Answering: </t>
    </r>
    <r>
      <rPr>
        <sz val="12"/>
        <color rgb="FF000000"/>
        <rFont val="Trebuchet MS"/>
        <family val="2"/>
      </rPr>
      <t xml:space="preserve">The ability to answer call in participant’s customary manner and maintain for 1 minute or longer. Does not include getting to the phone. </t>
    </r>
  </si>
  <si>
    <r>
      <rPr>
        <b/>
        <sz val="12"/>
        <color rgb="FF000000"/>
        <rFont val="Trebuchet MS"/>
        <family val="2"/>
      </rPr>
      <t xml:space="preserve">Telephone-Placing call: </t>
    </r>
    <r>
      <rPr>
        <sz val="12"/>
        <color rgb="FF000000"/>
        <rFont val="Trebuchet MS"/>
        <family val="2"/>
      </rPr>
      <t xml:space="preserve"> The ability to place call in participant’s customary manner and maintain for 1 minute or longer. Does not include getting to the phone.  </t>
    </r>
  </si>
  <si>
    <r>
      <rPr>
        <b/>
        <sz val="12"/>
        <color rgb="FF000000"/>
        <rFont val="Trebuchet MS"/>
        <family val="2"/>
      </rPr>
      <t>Texting:</t>
    </r>
    <r>
      <rPr>
        <sz val="12"/>
        <color rgb="FF000000"/>
        <rFont val="Trebuchet MS"/>
        <family val="2"/>
      </rPr>
      <t xml:space="preserve"> The ability to unlock a cell phone and open, read, create, and respond to a text message. </t>
    </r>
  </si>
  <si>
    <r>
      <rPr>
        <b/>
        <sz val="12"/>
        <color rgb="FF000000"/>
        <rFont val="Trebuchet MS"/>
        <family val="2"/>
      </rPr>
      <t xml:space="preserve">Managing and using technology: </t>
    </r>
    <r>
      <rPr>
        <sz val="12"/>
        <color rgb="FF000000"/>
        <rFont val="Trebuchet MS"/>
        <family val="2"/>
      </rPr>
      <t xml:space="preserve">The ability to use and manage technology, including computers and tablets. Includes the ability to access the Internet. </t>
    </r>
  </si>
  <si>
    <r>
      <rPr>
        <b/>
        <sz val="12"/>
        <color theme="1"/>
        <rFont val="Trebuchet MS"/>
        <family val="2"/>
      </rPr>
      <t>Light Shopping:</t>
    </r>
    <r>
      <rPr>
        <sz val="12"/>
        <color theme="1"/>
        <rFont val="Trebuchet MS"/>
        <family val="2"/>
      </rPr>
      <t xml:space="preserve"> Once at store, can locate and select up to five needed goods, take to check out, and complete purchasing transaction.  </t>
    </r>
  </si>
  <si>
    <r>
      <rPr>
        <b/>
        <sz val="12"/>
        <color rgb="FF000000"/>
        <rFont val="Trebuchet MS"/>
        <family val="2"/>
      </rPr>
      <t>Driving self:</t>
    </r>
    <r>
      <rPr>
        <sz val="12"/>
        <color rgb="FF000000"/>
        <rFont val="Trebuchet MS"/>
        <family val="2"/>
      </rPr>
      <t xml:space="preserve"> Including the ability to access and navigate the participant’s personal vehicle, such as a car or van. </t>
    </r>
  </si>
  <si>
    <r>
      <rPr>
        <b/>
        <sz val="12"/>
        <color rgb="FF000000"/>
        <rFont val="Trebuchet MS"/>
        <family val="2"/>
      </rPr>
      <t>Public Transportation:</t>
    </r>
    <r>
      <rPr>
        <sz val="12"/>
        <color rgb="FF000000"/>
        <rFont val="Trebuchet MS"/>
        <family val="2"/>
      </rPr>
      <t xml:space="preserve"> Including navigating public transit system and paying fares. This includes buses and light rail. </t>
    </r>
  </si>
  <si>
    <r>
      <rPr>
        <b/>
        <sz val="12"/>
        <color rgb="FF000000"/>
        <rFont val="Trebuchet MS"/>
        <family val="2"/>
      </rPr>
      <t>Arranges Transportation Provided by Others:</t>
    </r>
    <r>
      <rPr>
        <sz val="12"/>
        <color rgb="FF000000"/>
        <rFont val="Trebuchet MS"/>
        <family val="2"/>
      </rPr>
      <t xml:space="preserve"> Ability to understand when transportation is needed, contact and schedule with others for transportation, and navigating to and from the vehicle. This includes paratransit, pre-scheduled taxis, ride sharing services such as Uber or Lyft, and transportation provided by others, such as family members. </t>
    </r>
  </si>
  <si>
    <r>
      <rPr>
        <b/>
        <sz val="12"/>
        <color theme="1"/>
        <rFont val="Trebuchet MS"/>
        <family val="2"/>
      </rPr>
      <t>Medication management-oral medication</t>
    </r>
    <r>
      <rPr>
        <sz val="12"/>
        <color theme="1"/>
        <rFont val="Trebuchet MS"/>
        <family val="2"/>
      </rPr>
      <t xml:space="preserve">: The ability to prepare and take all prescribed oral medications reliably and safely, including administration of the correct dosage at the appropriate times/intervals.  </t>
    </r>
  </si>
  <si>
    <r>
      <rPr>
        <b/>
        <sz val="12"/>
        <color theme="1"/>
        <rFont val="Trebuchet MS"/>
        <family val="2"/>
      </rPr>
      <t>Medication management-inhalant/mist medications</t>
    </r>
    <r>
      <rPr>
        <sz val="12"/>
        <color theme="1"/>
        <rFont val="Trebuchet MS"/>
        <family val="2"/>
      </rPr>
      <t xml:space="preserve">: The ability to prepare and take all prescribed inhalant/mist medications reliably and safely, including administration of the correct dosage at the appropriate times/intervals. </t>
    </r>
  </si>
  <si>
    <r>
      <rPr>
        <b/>
        <sz val="12"/>
        <color theme="1"/>
        <rFont val="Trebuchet MS"/>
        <family val="2"/>
      </rPr>
      <t>Medication management-injectable medications</t>
    </r>
    <r>
      <rPr>
        <sz val="12"/>
        <color theme="1"/>
        <rFont val="Trebuchet MS"/>
        <family val="2"/>
      </rPr>
      <t>: The ability to prepare and take all prescribed injectable medications reliably and safely, including administration of the correct dosage at the appropriate times/intervals.</t>
    </r>
  </si>
  <si>
    <r>
      <rPr>
        <b/>
        <sz val="12"/>
        <color theme="1"/>
        <rFont val="Trebuchet MS"/>
        <family val="2"/>
      </rPr>
      <t>Medication management-intravenous</t>
    </r>
    <r>
      <rPr>
        <sz val="12"/>
        <color theme="1"/>
        <rFont val="Trebuchet MS"/>
        <family val="2"/>
      </rPr>
      <t>: The ability to prepare and take all prescribed intravenous medications reliably and safely, including administration of the correct dosage at the appropriate times/intervals.</t>
    </r>
  </si>
  <si>
    <r>
      <rPr>
        <b/>
        <sz val="12"/>
        <color theme="1"/>
        <rFont val="Trebuchet MS"/>
        <family val="2"/>
      </rPr>
      <t>Medication management-other type(s) of medication</t>
    </r>
    <r>
      <rPr>
        <sz val="12"/>
        <color theme="1"/>
        <rFont val="Trebuchet MS"/>
        <family val="2"/>
      </rPr>
      <t xml:space="preserve">: The ability to prepare and take all prescribed other type(s) of medication reliably and safely, including administration of the correct dosage at the appropriate times/intervals. </t>
    </r>
  </si>
  <si>
    <t>Member Full Legal Name:</t>
  </si>
  <si>
    <t>Member Date of Birth:</t>
  </si>
  <si>
    <t>Assessor Email:</t>
  </si>
  <si>
    <r>
      <t>Participant expresses feelings of</t>
    </r>
    <r>
      <rPr>
        <b/>
        <sz val="12"/>
        <color theme="1"/>
        <rFont val="Trebuchet MS"/>
        <family val="2"/>
      </rPr>
      <t xml:space="preserve"> loneliness.</t>
    </r>
  </si>
  <si>
    <r>
      <t xml:space="preserve">Participant is able to </t>
    </r>
    <r>
      <rPr>
        <b/>
        <sz val="12"/>
        <color theme="1"/>
        <rFont val="Trebuchet MS"/>
        <family val="2"/>
      </rPr>
      <t>spend time socializing,</t>
    </r>
    <r>
      <rPr>
        <sz val="12"/>
        <color theme="1"/>
        <rFont val="Trebuchet MS"/>
        <family val="2"/>
      </rPr>
      <t xml:space="preserve"> such as visiting with family/friends, or attending events in the community that interest them.</t>
    </r>
  </si>
  <si>
    <r>
      <t xml:space="preserve">Is there a </t>
    </r>
    <r>
      <rPr>
        <b/>
        <sz val="12"/>
        <color theme="1"/>
        <rFont val="Trebuchet MS"/>
        <family val="2"/>
      </rPr>
      <t>concern about abuse of substances,</t>
    </r>
    <r>
      <rPr>
        <sz val="12"/>
        <color theme="1"/>
        <rFont val="Trebuchet MS"/>
        <family val="2"/>
      </rPr>
      <t xml:space="preserve"> including marijuana or alcohol? </t>
    </r>
  </si>
  <si>
    <r>
      <t xml:space="preserve">In the past few weeks, participant has </t>
    </r>
    <r>
      <rPr>
        <b/>
        <sz val="12"/>
        <color theme="1"/>
        <rFont val="Trebuchet MS"/>
        <family val="2"/>
      </rPr>
      <t>wished they were dead.</t>
    </r>
  </si>
  <si>
    <r>
      <t xml:space="preserve">In the past few weeks, participant has felt that </t>
    </r>
    <r>
      <rPr>
        <b/>
        <sz val="12"/>
        <color theme="1"/>
        <rFont val="Trebuchet MS"/>
        <family val="2"/>
      </rPr>
      <t>they or their family would be better off if they were dead.</t>
    </r>
  </si>
  <si>
    <r>
      <t xml:space="preserve">In the past week, participant has been </t>
    </r>
    <r>
      <rPr>
        <b/>
        <sz val="12"/>
        <color theme="1"/>
        <rFont val="Trebuchet MS"/>
        <family val="2"/>
      </rPr>
      <t>having thoughts about killing themself.</t>
    </r>
  </si>
  <si>
    <r>
      <t xml:space="preserve">Participant is having </t>
    </r>
    <r>
      <rPr>
        <b/>
        <sz val="12"/>
        <color theme="1"/>
        <rFont val="Trebuchet MS"/>
        <family val="2"/>
      </rPr>
      <t>thoughts of killing themself right now.</t>
    </r>
  </si>
  <si>
    <r>
      <t xml:space="preserve">Participant has </t>
    </r>
    <r>
      <rPr>
        <b/>
        <sz val="12"/>
        <color theme="1"/>
        <rFont val="Trebuchet MS"/>
        <family val="2"/>
      </rPr>
      <t xml:space="preserve">ever tried to kill themself. </t>
    </r>
  </si>
  <si>
    <r>
      <t xml:space="preserve">Level of difficulty with </t>
    </r>
    <r>
      <rPr>
        <b/>
        <sz val="12"/>
        <color theme="1"/>
        <rFont val="Trebuchet MS"/>
        <family val="2"/>
      </rPr>
      <t>memory</t>
    </r>
    <r>
      <rPr>
        <sz val="12"/>
        <color theme="1"/>
        <rFont val="Trebuchet MS"/>
        <family val="2"/>
      </rPr>
      <t xml:space="preserve"> (e.g., retain relevant functional information) </t>
    </r>
  </si>
  <si>
    <r>
      <t xml:space="preserve">Level of  difficulty with </t>
    </r>
    <r>
      <rPr>
        <b/>
        <sz val="12"/>
        <color theme="1"/>
        <rFont val="Trebuchet MS"/>
        <family val="2"/>
      </rPr>
      <t>attention</t>
    </r>
    <r>
      <rPr>
        <sz val="12"/>
        <color theme="1"/>
        <rFont val="Trebuchet MS"/>
        <family val="2"/>
      </rPr>
      <t xml:space="preserve"> (e.g., ability to stay focused on task)</t>
    </r>
  </si>
  <si>
    <r>
      <t xml:space="preserve">Level of difficulty with </t>
    </r>
    <r>
      <rPr>
        <b/>
        <sz val="12"/>
        <color theme="1"/>
        <rFont val="Trebuchet MS"/>
        <family val="2"/>
      </rPr>
      <t>problem solving</t>
    </r>
    <r>
      <rPr>
        <sz val="12"/>
        <color theme="1"/>
        <rFont val="Trebuchet MS"/>
        <family val="2"/>
      </rPr>
      <t xml:space="preserve"> (e.g., ability to discover, analyze, and address an issue with the objective of overcoming obstacles and finding a solution)</t>
    </r>
  </si>
  <si>
    <r>
      <t xml:space="preserve">Level of difficulty with </t>
    </r>
    <r>
      <rPr>
        <b/>
        <sz val="12"/>
        <color theme="1"/>
        <rFont val="Trebuchet MS"/>
        <family val="2"/>
      </rPr>
      <t>planning</t>
    </r>
    <r>
      <rPr>
        <sz val="12"/>
        <color theme="1"/>
        <rFont val="Trebuchet MS"/>
        <family val="2"/>
      </rPr>
      <t xml:space="preserve"> (e.g., ability to think about and arrange the activities required to achieve a desired goal) </t>
    </r>
  </si>
  <si>
    <r>
      <t xml:space="preserve">Level of difficulty with </t>
    </r>
    <r>
      <rPr>
        <b/>
        <sz val="12"/>
        <color theme="1"/>
        <rFont val="Trebuchet MS"/>
        <family val="2"/>
      </rPr>
      <t>judgment</t>
    </r>
    <r>
      <rPr>
        <sz val="12"/>
        <color theme="1"/>
        <rFont val="Trebuchet MS"/>
        <family val="2"/>
      </rPr>
      <t xml:space="preserve"> (e.g., ability to predict and anticipate outcomes based on information provided) </t>
    </r>
  </si>
  <si>
    <r>
      <t xml:space="preserve">Ability to </t>
    </r>
    <r>
      <rPr>
        <b/>
        <sz val="12"/>
        <color theme="1"/>
        <rFont val="Trebuchet MS"/>
        <family val="2"/>
      </rPr>
      <t>make appropriate decisions regarding daily tasks,</t>
    </r>
    <r>
      <rPr>
        <sz val="12"/>
        <color theme="1"/>
        <rFont val="Trebuchet MS"/>
        <family val="2"/>
      </rPr>
      <t xml:space="preserve"> such as picking out an outfit, deciding when and what to eat, or selecting what to do throughout the day</t>
    </r>
  </si>
  <si>
    <r>
      <t xml:space="preserve">Participant can </t>
    </r>
    <r>
      <rPr>
        <b/>
        <sz val="12"/>
        <color theme="1"/>
        <rFont val="Trebuchet MS"/>
        <family val="2"/>
      </rPr>
      <t>find way in unfamiliar environments independently,</t>
    </r>
    <r>
      <rPr>
        <sz val="12"/>
        <color theme="1"/>
        <rFont val="Trebuchet MS"/>
        <family val="2"/>
      </rPr>
      <t xml:space="preserve"> including with assistive device(s)</t>
    </r>
  </si>
  <si>
    <r>
      <rPr>
        <b/>
        <sz val="12"/>
        <color theme="1"/>
        <rFont val="Trebuchet MS"/>
        <family val="2"/>
      </rPr>
      <t>Understanding verbal content</t>
    </r>
    <r>
      <rPr>
        <sz val="12"/>
        <color theme="1"/>
        <rFont val="Trebuchet MS"/>
        <family val="2"/>
      </rPr>
      <t xml:space="preserve"> (excluding language barriers): </t>
    </r>
  </si>
  <si>
    <r>
      <t xml:space="preserve">Participant’s ability to </t>
    </r>
    <r>
      <rPr>
        <b/>
        <sz val="12"/>
        <color theme="1"/>
        <rFont val="Trebuchet MS"/>
        <family val="2"/>
      </rPr>
      <t xml:space="preserve">express ideas and/or wants </t>
    </r>
    <r>
      <rPr>
        <sz val="12"/>
        <color theme="1"/>
        <rFont val="Trebuchet MS"/>
        <family val="2"/>
      </rPr>
      <t xml:space="preserve">with individuals they are </t>
    </r>
    <r>
      <rPr>
        <b/>
        <u/>
        <sz val="12"/>
        <color theme="1"/>
        <rFont val="Trebuchet MS"/>
        <family val="2"/>
      </rPr>
      <t>familiar with</t>
    </r>
  </si>
  <si>
    <r>
      <t>Participant’s ability to</t>
    </r>
    <r>
      <rPr>
        <b/>
        <sz val="12"/>
        <color theme="1"/>
        <rFont val="Trebuchet MS"/>
        <family val="2"/>
      </rPr>
      <t xml:space="preserve"> express ideas and/or wants</t>
    </r>
    <r>
      <rPr>
        <sz val="12"/>
        <color theme="1"/>
        <rFont val="Trebuchet MS"/>
        <family val="2"/>
      </rPr>
      <t xml:space="preserve"> with individuals they are </t>
    </r>
    <r>
      <rPr>
        <b/>
        <u/>
        <sz val="12"/>
        <color theme="1"/>
        <rFont val="Trebuchet MS"/>
        <family val="2"/>
      </rPr>
      <t>NOT familiar with</t>
    </r>
  </si>
  <si>
    <r>
      <t xml:space="preserve">Participant feels </t>
    </r>
    <r>
      <rPr>
        <b/>
        <sz val="12"/>
        <color theme="1"/>
        <rFont val="Trebuchet MS"/>
        <family val="2"/>
      </rPr>
      <t xml:space="preserve">safe </t>
    </r>
    <r>
      <rPr>
        <sz val="12"/>
        <color theme="1"/>
        <rFont val="Trebuchet MS"/>
        <family val="2"/>
      </rPr>
      <t xml:space="preserve">where they live. </t>
    </r>
  </si>
  <si>
    <r>
      <t xml:space="preserve">Participant's </t>
    </r>
    <r>
      <rPr>
        <u/>
        <sz val="12"/>
        <color theme="1"/>
        <rFont val="Trebuchet MS"/>
        <family val="2"/>
      </rPr>
      <t>legal representative</t>
    </r>
    <r>
      <rPr>
        <sz val="12"/>
        <color theme="1"/>
        <rFont val="Trebuchet MS"/>
        <family val="2"/>
      </rPr>
      <t xml:space="preserve"> feels</t>
    </r>
    <r>
      <rPr>
        <b/>
        <sz val="12"/>
        <color theme="1"/>
        <rFont val="Trebuchet MS"/>
        <family val="2"/>
      </rPr>
      <t xml:space="preserve"> participant is safe </t>
    </r>
    <r>
      <rPr>
        <sz val="12"/>
        <color theme="1"/>
        <rFont val="Trebuchet MS"/>
        <family val="2"/>
      </rPr>
      <t xml:space="preserve">where they live. </t>
    </r>
  </si>
  <si>
    <r>
      <t xml:space="preserve">Participant feels they are </t>
    </r>
    <r>
      <rPr>
        <b/>
        <sz val="12"/>
        <color theme="1"/>
        <rFont val="Trebuchet MS"/>
        <family val="2"/>
      </rPr>
      <t>able to meet their health outcomes</t>
    </r>
    <r>
      <rPr>
        <sz val="12"/>
        <color theme="1"/>
        <rFont val="Trebuchet MS"/>
        <family val="2"/>
      </rPr>
      <t xml:space="preserve"> where they live.</t>
    </r>
  </si>
  <si>
    <r>
      <t xml:space="preserve">Participant's </t>
    </r>
    <r>
      <rPr>
        <u/>
        <sz val="12"/>
        <color theme="1"/>
        <rFont val="Trebuchet MS"/>
        <family val="2"/>
      </rPr>
      <t>legal representative</t>
    </r>
    <r>
      <rPr>
        <sz val="12"/>
        <color theme="1"/>
        <rFont val="Trebuchet MS"/>
        <family val="2"/>
      </rPr>
      <t xml:space="preserve"> feels</t>
    </r>
    <r>
      <rPr>
        <b/>
        <sz val="12"/>
        <color theme="1"/>
        <rFont val="Trebuchet MS"/>
        <family val="2"/>
      </rPr>
      <t xml:space="preserve"> participant is able to meet health outcomes</t>
    </r>
    <r>
      <rPr>
        <sz val="12"/>
        <color theme="1"/>
        <rFont val="Trebuchet MS"/>
        <family val="2"/>
      </rPr>
      <t xml:space="preserve"> where they live. </t>
    </r>
  </si>
  <si>
    <r>
      <t xml:space="preserve">If participant is concerned for their safety or if they were to ever feel unsafe, </t>
    </r>
    <r>
      <rPr>
        <b/>
        <sz val="12"/>
        <color theme="1"/>
        <rFont val="Trebuchet MS"/>
        <family val="2"/>
      </rPr>
      <t>do they have somebody to talk to that could help them feel safe?</t>
    </r>
  </si>
  <si>
    <r>
      <t xml:space="preserve">Does participant need </t>
    </r>
    <r>
      <rPr>
        <b/>
        <sz val="12"/>
        <color theme="1"/>
        <rFont val="Trebuchet MS"/>
        <family val="2"/>
      </rPr>
      <t>help in an emergency?</t>
    </r>
  </si>
  <si>
    <r>
      <rPr>
        <b/>
        <sz val="12"/>
        <color theme="1"/>
        <rFont val="Trebuchet MS"/>
        <family val="2"/>
      </rPr>
      <t>Emergency exit plan</t>
    </r>
    <r>
      <rPr>
        <sz val="12"/>
        <color theme="1"/>
        <rFont val="Trebuchet MS"/>
        <family val="2"/>
      </rPr>
      <t xml:space="preserve"> is in place.</t>
    </r>
  </si>
  <si>
    <t>Social Environment &amp; Safety</t>
  </si>
  <si>
    <t>Memory &amp; Cognition</t>
  </si>
  <si>
    <t>Psychosocial- Other</t>
  </si>
  <si>
    <t>Psychosocial- Behaviors</t>
  </si>
  <si>
    <t>Health</t>
  </si>
  <si>
    <t>Functioning</t>
  </si>
  <si>
    <t>Unable to obtain response</t>
  </si>
  <si>
    <t>Unable to Obtain Response</t>
  </si>
  <si>
    <t>Diagnoses (Select All That Apply)</t>
  </si>
  <si>
    <r>
      <rPr>
        <b/>
        <sz val="12"/>
        <color theme="1"/>
        <rFont val="Trebuchet MS"/>
        <family val="2"/>
      </rPr>
      <t>Verbally aggressive towards others</t>
    </r>
    <r>
      <rPr>
        <sz val="12"/>
        <color theme="1"/>
        <rFont val="Trebuchet MS"/>
        <family val="2"/>
      </rPr>
      <t xml:space="preserve"> - Participant displays verbal behavioral symptoms directed towards others (e.g., yelling, screaming, threatening, cursing, excessive profanity, sexual references). </t>
    </r>
  </si>
  <si>
    <r>
      <rPr>
        <b/>
        <sz val="12"/>
        <color theme="1"/>
        <rFont val="Trebuchet MS"/>
        <family val="2"/>
      </rPr>
      <t>Injurious to Self</t>
    </r>
    <r>
      <rPr>
        <sz val="12"/>
        <color theme="1"/>
        <rFont val="Trebuchet MS"/>
        <family val="2"/>
      </rPr>
      <t xml:space="preserve"> - Participant displays disruptive or dangerous behavioral symptoms not directed towards others, including self-injurious behaviors (e.g., hitting or scratching self, attempts to pull out IVs). </t>
    </r>
  </si>
  <si>
    <r>
      <rPr>
        <b/>
        <sz val="12"/>
        <color theme="1"/>
        <rFont val="Trebuchet MS"/>
        <family val="2"/>
      </rPr>
      <t>Property destruction</t>
    </r>
    <r>
      <rPr>
        <sz val="12"/>
        <color theme="1"/>
        <rFont val="Trebuchet MS"/>
        <family val="2"/>
      </rPr>
      <t xml:space="preserve"> - Participant engages in behavior, or would without an intervention, to intentionally disassemble, damage or destroy public or private property or possessions. </t>
    </r>
  </si>
  <si>
    <r>
      <rPr>
        <b/>
        <sz val="12"/>
        <color theme="1"/>
        <rFont val="Trebuchet MS"/>
        <family val="2"/>
      </rPr>
      <t>Pica (Ingestion of non-nutritive substances)</t>
    </r>
    <r>
      <rPr>
        <sz val="12"/>
        <color theme="1"/>
        <rFont val="Trebuchet MS"/>
        <family val="2"/>
      </rPr>
      <t xml:space="preserve"> - Participant ingests, or would without an intervention, non-food items (e.g., liquid detergent, coins, paper clips, cigarettes).</t>
    </r>
  </si>
  <si>
    <r>
      <rPr>
        <b/>
        <sz val="12"/>
        <color theme="1"/>
        <rFont val="Trebuchet MS"/>
        <family val="2"/>
      </rPr>
      <t>Agitation</t>
    </r>
    <r>
      <rPr>
        <sz val="12"/>
        <color theme="1"/>
        <rFont val="Trebuchet MS"/>
        <family val="2"/>
      </rPr>
      <t xml:space="preserve"> - Participant has a tendency, or would without an intervention, to suddenly or quickly become upset or violent.</t>
    </r>
  </si>
  <si>
    <r>
      <rPr>
        <b/>
        <sz val="12"/>
        <color theme="1"/>
        <rFont val="Trebuchet MS"/>
        <family val="2"/>
      </rPr>
      <t xml:space="preserve">Impulsivity </t>
    </r>
    <r>
      <rPr>
        <sz val="12"/>
        <color theme="1"/>
        <rFont val="Trebuchet MS"/>
        <family val="2"/>
      </rPr>
      <t>- Participant has a tendency, or would without an intervention, for sudden or spontaneous decisions or actions.</t>
    </r>
  </si>
  <si>
    <r>
      <rPr>
        <b/>
        <sz val="12"/>
        <color theme="1"/>
        <rFont val="Trebuchet MS"/>
        <family val="2"/>
      </rPr>
      <t>Anxiety</t>
    </r>
    <r>
      <rPr>
        <sz val="12"/>
        <color theme="1"/>
        <rFont val="Trebuchet MS"/>
        <family val="2"/>
      </rPr>
      <t xml:space="preserve"> - The participant experiences feelings of anxiety (e.g., worry or tensions), often unrealistic or out of proportion to the situation. Common physical signs of anxiety include racing heart, sweating, feeling dizzy, nausea and rapid breathing.</t>
    </r>
  </si>
  <si>
    <r>
      <rPr>
        <b/>
        <sz val="12"/>
        <color theme="1"/>
        <rFont val="Trebuchet MS"/>
        <family val="2"/>
      </rPr>
      <t>Withdrawal</t>
    </r>
    <r>
      <rPr>
        <sz val="12"/>
        <color theme="1"/>
        <rFont val="Trebuchet MS"/>
        <family val="2"/>
      </rPr>
      <t xml:space="preserve"> - Participant has a tendency, or would without an intervention, to retreat into or seclude oneself or to avoid conversation, interaction or activity.</t>
    </r>
  </si>
  <si>
    <r>
      <rPr>
        <b/>
        <sz val="12"/>
        <color theme="1"/>
        <rFont val="Trebuchet MS"/>
        <family val="2"/>
      </rPr>
      <t>Psychotic Behaviors</t>
    </r>
    <r>
      <rPr>
        <sz val="12"/>
        <color theme="1"/>
        <rFont val="Trebuchet MS"/>
        <family val="2"/>
      </rPr>
      <t xml:space="preserve"> - The participant experiences psychotic symptoms (such as: auditory hallucinations, visual hallucinations and/or delusions) that cause the participant to have markedly inappropriate behavior that affects the participant's daily functioning and social interactions. Behavior is characterized by marked difficulty interacting within social norms due to an altered perception of reality.</t>
    </r>
  </si>
  <si>
    <r>
      <rPr>
        <b/>
        <sz val="12"/>
        <color theme="1"/>
        <rFont val="Trebuchet MS"/>
        <family val="2"/>
      </rPr>
      <t>Manic Behaviors</t>
    </r>
    <r>
      <rPr>
        <sz val="12"/>
        <color theme="1"/>
        <rFont val="Trebuchet MS"/>
        <family val="2"/>
      </rPr>
      <t xml:space="preserve"> - The participant experiences elevated changes in mood states characterized by severe fluctuations in energy and activity level, inappropriate elation and grandiose notions. Manic behavior patterns include hyperactivity, marked irritability and/or grandiosity, increased energy and heightened mood.</t>
    </r>
  </si>
  <si>
    <r>
      <rPr>
        <b/>
        <sz val="12"/>
        <color theme="1"/>
        <rFont val="Trebuchet MS"/>
        <family val="2"/>
      </rPr>
      <t>Intrusiveness</t>
    </r>
    <r>
      <rPr>
        <sz val="12"/>
        <color theme="1"/>
        <rFont val="Trebuchet MS"/>
        <family val="2"/>
      </rPr>
      <t xml:space="preserve"> - Participant has a tendency, or would without an intervention, for entering personal or private space without regard or permission.</t>
    </r>
  </si>
  <si>
    <t>Support Level</t>
  </si>
  <si>
    <t>Lookup</t>
  </si>
  <si>
    <t>Answer</t>
  </si>
  <si>
    <t>Recommended Score</t>
  </si>
  <si>
    <t>2A</t>
  </si>
  <si>
    <t>Subgroup</t>
  </si>
  <si>
    <t>4F</t>
  </si>
  <si>
    <t>6A</t>
  </si>
  <si>
    <t>4J</t>
  </si>
  <si>
    <t>4A</t>
  </si>
  <si>
    <t>4B</t>
  </si>
  <si>
    <t>4C</t>
  </si>
  <si>
    <t>4I</t>
  </si>
  <si>
    <t>4H</t>
  </si>
  <si>
    <t>4E</t>
  </si>
  <si>
    <t>4D</t>
  </si>
  <si>
    <t>4G</t>
  </si>
  <si>
    <t>3F</t>
  </si>
  <si>
    <t>5A</t>
  </si>
  <si>
    <t>3J</t>
  </si>
  <si>
    <t>3A</t>
  </si>
  <si>
    <t>3B</t>
  </si>
  <si>
    <t>3C</t>
  </si>
  <si>
    <t>3I</t>
  </si>
  <si>
    <t>3H</t>
  </si>
  <si>
    <t>3E</t>
  </si>
  <si>
    <t>3G</t>
  </si>
  <si>
    <t>3D</t>
  </si>
  <si>
    <t>2F</t>
  </si>
  <si>
    <t>2J</t>
  </si>
  <si>
    <t>2B</t>
  </si>
  <si>
    <t>2C</t>
  </si>
  <si>
    <t>2I</t>
  </si>
  <si>
    <t>2E</t>
  </si>
  <si>
    <t>2H</t>
  </si>
  <si>
    <t>2G</t>
  </si>
  <si>
    <t>2D</t>
  </si>
  <si>
    <t>1J</t>
  </si>
  <si>
    <t>1F</t>
  </si>
  <si>
    <t>1A</t>
  </si>
  <si>
    <t>1B</t>
  </si>
  <si>
    <t>1C</t>
  </si>
  <si>
    <t>1I</t>
  </si>
  <si>
    <t>1E</t>
  </si>
  <si>
    <t>1H</t>
  </si>
  <si>
    <t>1G</t>
  </si>
  <si>
    <t>1D</t>
  </si>
  <si>
    <t>2A-1</t>
  </si>
  <si>
    <t>2B-1</t>
  </si>
  <si>
    <t>2E-1</t>
  </si>
  <si>
    <t>1A-1</t>
  </si>
  <si>
    <t>1B-1</t>
  </si>
  <si>
    <t>Coefficients</t>
  </si>
  <si>
    <t>ABE</t>
  </si>
  <si>
    <t>2A-2</t>
  </si>
  <si>
    <t>2B-2</t>
  </si>
  <si>
    <t>2E-2</t>
  </si>
  <si>
    <t>1A-2</t>
  </si>
  <si>
    <t>1B-2</t>
  </si>
  <si>
    <t>Setup or clean-up assistance</t>
  </si>
  <si>
    <t>Intercept</t>
  </si>
  <si>
    <t>ABE Range</t>
  </si>
  <si>
    <t>2A-3</t>
  </si>
  <si>
    <t>2B-3</t>
  </si>
  <si>
    <t>2E-3</t>
  </si>
  <si>
    <t>1A-3</t>
  </si>
  <si>
    <t>1B-3</t>
  </si>
  <si>
    <t>Supervision or touching assistance</t>
  </si>
  <si>
    <t>SUM</t>
  </si>
  <si>
    <t>2A-4</t>
  </si>
  <si>
    <t>2B-4</t>
  </si>
  <si>
    <t>2E-4</t>
  </si>
  <si>
    <t>1A-4</t>
  </si>
  <si>
    <t>1B-4</t>
  </si>
  <si>
    <t>Partial/moderate assistance</t>
  </si>
  <si>
    <t>1A Range</t>
  </si>
  <si>
    <t>2A-5</t>
  </si>
  <si>
    <t>2B-5</t>
  </si>
  <si>
    <t>2E-5</t>
  </si>
  <si>
    <t>1A-5</t>
  </si>
  <si>
    <t>1B-5</t>
  </si>
  <si>
    <t>Substantial/maximal assistance</t>
  </si>
  <si>
    <t>2A-6</t>
  </si>
  <si>
    <t>2B-6</t>
  </si>
  <si>
    <t>2E-6</t>
  </si>
  <si>
    <t>1A-6</t>
  </si>
  <si>
    <t>1B-6</t>
  </si>
  <si>
    <t>1B Range</t>
  </si>
  <si>
    <t>2A-7</t>
  </si>
  <si>
    <t>2B-7</t>
  </si>
  <si>
    <t>2E-7</t>
  </si>
  <si>
    <t>1A-7</t>
  </si>
  <si>
    <t>1B-7</t>
  </si>
  <si>
    <t>2A-8</t>
  </si>
  <si>
    <t>Comm. Safety</t>
  </si>
  <si>
    <t>2B-8</t>
  </si>
  <si>
    <t>2E-8</t>
  </si>
  <si>
    <t>1A-8</t>
  </si>
  <si>
    <t>1B-8</t>
  </si>
  <si>
    <t>2A-9</t>
  </si>
  <si>
    <t>Group Scoring</t>
  </si>
  <si>
    <t>2B-9</t>
  </si>
  <si>
    <t>2E-9</t>
  </si>
  <si>
    <t>1A-9</t>
  </si>
  <si>
    <t>1B-9</t>
  </si>
  <si>
    <t>Not applicable</t>
  </si>
  <si>
    <t>2A-10</t>
  </si>
  <si>
    <t>2A-11</t>
  </si>
  <si>
    <t>2B-10</t>
  </si>
  <si>
    <t>2E-10</t>
  </si>
  <si>
    <t>1A-10</t>
  </si>
  <si>
    <t>1B-10</t>
  </si>
  <si>
    <t>2-6</t>
  </si>
  <si>
    <t>Walking</t>
  </si>
  <si>
    <t>2A-12</t>
  </si>
  <si>
    <t>2B-11</t>
  </si>
  <si>
    <t>2E-11</t>
  </si>
  <si>
    <t>1A-11</t>
  </si>
  <si>
    <t>1B-11</t>
  </si>
  <si>
    <t>No impairment</t>
  </si>
  <si>
    <t>7-8</t>
  </si>
  <si>
    <t>Wheelchair</t>
  </si>
  <si>
    <t>2A-13</t>
  </si>
  <si>
    <t>2B-12</t>
  </si>
  <si>
    <t>2E-12</t>
  </si>
  <si>
    <t>1A-12</t>
  </si>
  <si>
    <t>1B-12</t>
  </si>
  <si>
    <t>9-13</t>
  </si>
  <si>
    <t>Finance and Transport</t>
  </si>
  <si>
    <t>2A-17</t>
  </si>
  <si>
    <t>2A-14</t>
  </si>
  <si>
    <t>2B-13</t>
  </si>
  <si>
    <t>2E-13</t>
  </si>
  <si>
    <t>1A-13</t>
  </si>
  <si>
    <t>1B-13</t>
  </si>
  <si>
    <t>16-22</t>
  </si>
  <si>
    <t>Cognitive</t>
  </si>
  <si>
    <t>2A-20</t>
  </si>
  <si>
    <t>Support Group Level</t>
  </si>
  <si>
    <t>2A-15</t>
  </si>
  <si>
    <t>2B-14</t>
  </si>
  <si>
    <t>2E-14</t>
  </si>
  <si>
    <t>1A-14</t>
  </si>
  <si>
    <t>1B-14</t>
  </si>
  <si>
    <t>2A-21</t>
  </si>
  <si>
    <t>2A-16</t>
  </si>
  <si>
    <t>2B-15</t>
  </si>
  <si>
    <t>2E-15</t>
  </si>
  <si>
    <t>1A-15</t>
  </si>
  <si>
    <t>1B-15</t>
  </si>
  <si>
    <t>2A-22</t>
  </si>
  <si>
    <t>2B-16</t>
  </si>
  <si>
    <t>2E-16</t>
  </si>
  <si>
    <t>1A-16</t>
  </si>
  <si>
    <t>1B-16</t>
  </si>
  <si>
    <t>Unable to answer</t>
  </si>
  <si>
    <t>2A-18</t>
  </si>
  <si>
    <t>2B-17</t>
  </si>
  <si>
    <t>2E-17</t>
  </si>
  <si>
    <t>1A-17</t>
  </si>
  <si>
    <t>1B-17</t>
  </si>
  <si>
    <t>2A Sum</t>
  </si>
  <si>
    <t xml:space="preserve">2B Sum </t>
  </si>
  <si>
    <t>2E Sum</t>
  </si>
  <si>
    <t xml:space="preserve">1A Sum </t>
  </si>
  <si>
    <t xml:space="preserve">1B Sum </t>
  </si>
  <si>
    <t>2ABE Sum</t>
  </si>
  <si>
    <t>2A-19</t>
  </si>
  <si>
    <t>2B-18</t>
  </si>
  <si>
    <t>2E-18</t>
  </si>
  <si>
    <t>1A-18</t>
  </si>
  <si>
    <t>1B-18</t>
  </si>
  <si>
    <t>ISLA Score</t>
  </si>
  <si>
    <t>2B-19</t>
  </si>
  <si>
    <t>2E-19</t>
  </si>
  <si>
    <t>1A-19</t>
  </si>
  <si>
    <t>1B-19</t>
  </si>
  <si>
    <t>2B-20</t>
  </si>
  <si>
    <t>2E-20</t>
  </si>
  <si>
    <t>1A-20</t>
  </si>
  <si>
    <t>1B-20</t>
  </si>
  <si>
    <t>2B-21</t>
  </si>
  <si>
    <t>2E-21</t>
  </si>
  <si>
    <t>1A-21</t>
  </si>
  <si>
    <t>1B-21</t>
  </si>
  <si>
    <t>3-8</t>
  </si>
  <si>
    <t>2A-23</t>
  </si>
  <si>
    <t>2B-22</t>
  </si>
  <si>
    <t>2E-22</t>
  </si>
  <si>
    <t>1A-22</t>
  </si>
  <si>
    <t>1B-22</t>
  </si>
  <si>
    <t>9-10</t>
  </si>
  <si>
    <t>Wheeling</t>
  </si>
  <si>
    <t>2A-24</t>
  </si>
  <si>
    <t>2B-23</t>
  </si>
  <si>
    <t>2E-23</t>
  </si>
  <si>
    <t>1A-23</t>
  </si>
  <si>
    <t>1B-23</t>
  </si>
  <si>
    <t>11-13</t>
  </si>
  <si>
    <t>Activities</t>
  </si>
  <si>
    <t>2A-25</t>
  </si>
  <si>
    <t>2B-24</t>
  </si>
  <si>
    <t>2E-24</t>
  </si>
  <si>
    <t>1A-24</t>
  </si>
  <si>
    <t>1B-24</t>
  </si>
  <si>
    <t>14-18</t>
  </si>
  <si>
    <t>Medication</t>
  </si>
  <si>
    <t>2B-25</t>
  </si>
  <si>
    <t>2E-25</t>
  </si>
  <si>
    <t>1A-25</t>
  </si>
  <si>
    <t>1B-25</t>
  </si>
  <si>
    <t>19-25</t>
  </si>
  <si>
    <t>Behaviors Affecting Safety</t>
  </si>
  <si>
    <t>2E-26</t>
  </si>
  <si>
    <t>1A-26</t>
  </si>
  <si>
    <t>1B-26</t>
  </si>
  <si>
    <t>26-32</t>
  </si>
  <si>
    <t>2E-27</t>
  </si>
  <si>
    <t>1A-27</t>
  </si>
  <si>
    <t>1B-27</t>
  </si>
  <si>
    <t>33-35</t>
  </si>
  <si>
    <t>Communication</t>
  </si>
  <si>
    <t>2E-28</t>
  </si>
  <si>
    <t>1A-28</t>
  </si>
  <si>
    <t>1B-28</t>
  </si>
  <si>
    <t xml:space="preserve">Yes, but used intermittently and not required for all mobility activities     </t>
  </si>
  <si>
    <t>36-42</t>
  </si>
  <si>
    <t>Environment</t>
  </si>
  <si>
    <t>2E-29</t>
  </si>
  <si>
    <t>1A-29</t>
  </si>
  <si>
    <t>1B-29</t>
  </si>
  <si>
    <t>2E-30</t>
  </si>
  <si>
    <t>1A-30</t>
  </si>
  <si>
    <t>1B-30</t>
  </si>
  <si>
    <t>2E-31</t>
  </si>
  <si>
    <t>1A-31</t>
  </si>
  <si>
    <t>1B-31</t>
  </si>
  <si>
    <t>2E-32</t>
  </si>
  <si>
    <t>1A-32</t>
  </si>
  <si>
    <t>1B-32</t>
  </si>
  <si>
    <t>2E-33</t>
  </si>
  <si>
    <t>1A-33</t>
  </si>
  <si>
    <t>1B-33</t>
  </si>
  <si>
    <t xml:space="preserve">Yes </t>
  </si>
  <si>
    <t>2E-34</t>
  </si>
  <si>
    <t>1A-34</t>
  </si>
  <si>
    <t>1B-34</t>
  </si>
  <si>
    <t>Tube Feeding</t>
  </si>
  <si>
    <t>2E-35</t>
  </si>
  <si>
    <t>1A-35</t>
  </si>
  <si>
    <t>1B-35</t>
  </si>
  <si>
    <t>8-29</t>
  </si>
  <si>
    <t>Treatments</t>
  </si>
  <si>
    <t>2E-36</t>
  </si>
  <si>
    <t>1A-36</t>
  </si>
  <si>
    <t>1B-36</t>
  </si>
  <si>
    <t>30-34</t>
  </si>
  <si>
    <t>Other Treatments</t>
  </si>
  <si>
    <t>2E-37</t>
  </si>
  <si>
    <t>1A-37</t>
  </si>
  <si>
    <t>1B-37</t>
  </si>
  <si>
    <t>35-44</t>
  </si>
  <si>
    <t>Therapies</t>
  </si>
  <si>
    <t>2E-38</t>
  </si>
  <si>
    <t>1A-38</t>
  </si>
  <si>
    <t>1B-38</t>
  </si>
  <si>
    <t>Usually understands: Understands most conversations, but misses some part/intent of message. Requires cues at times to understand</t>
  </si>
  <si>
    <t>2E-39</t>
  </si>
  <si>
    <t>1A-39</t>
  </si>
  <si>
    <t>1B-39</t>
  </si>
  <si>
    <t>2E-40</t>
  </si>
  <si>
    <t>1A-40</t>
  </si>
  <si>
    <t>1B-40</t>
  </si>
  <si>
    <t>2E-41</t>
  </si>
  <si>
    <t>1A-41</t>
  </si>
  <si>
    <t>1B-41</t>
  </si>
  <si>
    <t>2E-42</t>
  </si>
  <si>
    <t>1A-42</t>
  </si>
  <si>
    <t>1B-42</t>
  </si>
  <si>
    <t>1A-43</t>
  </si>
  <si>
    <t>1B-43</t>
  </si>
  <si>
    <t>1A-44</t>
  </si>
  <si>
    <t>1B-44</t>
  </si>
  <si>
    <t>1B-45</t>
  </si>
  <si>
    <t>1B-46</t>
  </si>
  <si>
    <t>1B-47</t>
  </si>
  <si>
    <t>2-25, excl used</t>
  </si>
  <si>
    <t>Unable to determine</t>
  </si>
  <si>
    <t>26-30</t>
  </si>
  <si>
    <t>Positions</t>
  </si>
  <si>
    <t>31-37</t>
  </si>
  <si>
    <t>Therapy not needed</t>
  </si>
  <si>
    <t>38-47</t>
  </si>
  <si>
    <t>No, but not due to vision</t>
  </si>
  <si>
    <t>No history and no concern about this behavior/Behavior is present but is consistent with chronological age</t>
  </si>
  <si>
    <t>Has history, no symptoms or interventions in past year, no concern about reoccurrence (describe history)</t>
  </si>
  <si>
    <t>Has history, no symptoms or intervention in past year, assessor has concerns about re-occurrence (describe history and concerns)</t>
  </si>
  <si>
    <t>Currently requires intervention and/or displays symptoms and behavior is not consistent with chronological age</t>
  </si>
  <si>
    <t>Treatment/ monitoring needed and available - Participant needs this treatment/monitoring for health and safety and/or to complete daily activities and has the device in the home (02)</t>
  </si>
  <si>
    <t>Yes, at least every hour</t>
  </si>
  <si>
    <t>Assistive device needed and available - Participant needs this device to complete daily activities and has the device in the home (02)</t>
  </si>
  <si>
    <t>FREQ</t>
  </si>
  <si>
    <t>Diagnosis active in past year</t>
  </si>
  <si>
    <t xml:space="preserve">No </t>
  </si>
  <si>
    <t>Scores</t>
  </si>
  <si>
    <t>SUMS</t>
  </si>
  <si>
    <t>Member Information</t>
  </si>
  <si>
    <t>Member Name:</t>
  </si>
  <si>
    <t>Member Birth Date:</t>
  </si>
  <si>
    <t>ISLA Scale</t>
  </si>
  <si>
    <t>Score</t>
  </si>
  <si>
    <t>N/A</t>
  </si>
  <si>
    <t>Questions and Responses</t>
  </si>
  <si>
    <t>Question Code Lookups</t>
  </si>
  <si>
    <t>Response Ordering</t>
  </si>
  <si>
    <t>Response Lookup</t>
  </si>
  <si>
    <t>Section Calculation</t>
  </si>
  <si>
    <t>Level Lookup</t>
  </si>
  <si>
    <t>Completeness</t>
  </si>
  <si>
    <r>
      <t xml:space="preserve">Does the participant have </t>
    </r>
    <r>
      <rPr>
        <b/>
        <sz val="12"/>
        <color theme="1"/>
        <rFont val="Trebuchet MS"/>
        <family val="2"/>
      </rPr>
      <t>unusually poor or neglected hygiene?</t>
    </r>
    <r>
      <rPr>
        <sz val="12"/>
        <color theme="1"/>
        <rFont val="Trebuchet MS"/>
        <family val="2"/>
      </rPr>
      <t xml:space="preserve">  </t>
    </r>
    <r>
      <rPr>
        <b/>
        <sz val="12"/>
        <color rgb="FFEE0000"/>
        <rFont val="Trebuchet MS"/>
        <family val="2"/>
      </rPr>
      <t>(This item should not be asked to the participant and should only be responded to by assessors)</t>
    </r>
  </si>
  <si>
    <r>
      <t xml:space="preserve">Participant uses the following for transportation </t>
    </r>
    <r>
      <rPr>
        <b/>
        <sz val="12"/>
        <color rgb="FFEE0000"/>
        <rFont val="Trebuchet MS"/>
        <family val="2"/>
      </rPr>
      <t>(Select All That Apply)</t>
    </r>
  </si>
  <si>
    <r>
      <t xml:space="preserve">Indicate the type(s) of medication the participant currently takes </t>
    </r>
    <r>
      <rPr>
        <b/>
        <sz val="12"/>
        <color rgb="FFEE0000"/>
        <rFont val="Trebuchet MS"/>
        <family val="2"/>
      </rPr>
      <t>(Select All That Apply)</t>
    </r>
  </si>
  <si>
    <r>
      <rPr>
        <b/>
        <sz val="12"/>
        <color theme="1"/>
        <rFont val="Trebuchet MS"/>
        <family val="2"/>
      </rPr>
      <t xml:space="preserve">Physically aggressive or combative </t>
    </r>
    <r>
      <rPr>
        <sz val="12"/>
        <color theme="1"/>
        <rFont val="Trebuchet MS"/>
        <family val="2"/>
      </rPr>
      <t xml:space="preserve">- Participant displays physical behavior symptoms directed toward others (e.g., hits, kicks, pushes, or punches others, throws objects, spitting). </t>
    </r>
  </si>
  <si>
    <r>
      <rPr>
        <b/>
        <sz val="12"/>
        <color theme="1"/>
        <rFont val="Trebuchet MS"/>
        <family val="2"/>
      </rPr>
      <t xml:space="preserve">Bullying Others </t>
    </r>
    <r>
      <rPr>
        <sz val="12"/>
        <color theme="1"/>
        <rFont val="Trebuchet MS"/>
        <family val="2"/>
      </rPr>
      <t>- Using force, threat, or coercion to abuse, intimidate, or aggressively dominate others.</t>
    </r>
  </si>
  <si>
    <r>
      <rPr>
        <b/>
        <sz val="12"/>
        <color theme="1"/>
        <rFont val="Trebuchet MS"/>
        <family val="2"/>
      </rPr>
      <t xml:space="preserve">Fire setting or preoccupation with fire </t>
    </r>
    <r>
      <rPr>
        <sz val="12"/>
        <color theme="1"/>
        <rFont val="Trebuchet MS"/>
        <family val="2"/>
      </rPr>
      <t>- Participant has, or would without intervention, set fires or has an excessive fascination with fire.</t>
    </r>
  </si>
  <si>
    <r>
      <rPr>
        <b/>
        <sz val="12"/>
        <color theme="1"/>
        <rFont val="Trebuchet MS"/>
        <family val="2"/>
      </rPr>
      <t xml:space="preserve">Injurious to animals </t>
    </r>
    <r>
      <rPr>
        <sz val="12"/>
        <color theme="1"/>
        <rFont val="Trebuchet MS"/>
        <family val="2"/>
      </rPr>
      <t xml:space="preserve">- Participant displays, or would without intervention, behaviors that would result in the injury of an animal. </t>
    </r>
  </si>
  <si>
    <r>
      <rPr>
        <b/>
        <sz val="12"/>
        <color theme="1"/>
        <rFont val="Trebuchet MS"/>
        <family val="2"/>
      </rPr>
      <t xml:space="preserve">Confabulation </t>
    </r>
    <r>
      <rPr>
        <sz val="12"/>
        <color theme="1"/>
        <rFont val="Trebuchet MS"/>
        <family val="2"/>
      </rPr>
      <t>- The participant produces fabricated, distorted, or misinterpreted memories about his/herself or the world.</t>
    </r>
  </si>
  <si>
    <r>
      <rPr>
        <b/>
        <sz val="12"/>
        <color theme="1"/>
        <rFont val="Trebuchet MS"/>
        <family val="2"/>
      </rPr>
      <t xml:space="preserve">Constant Vocalization </t>
    </r>
    <r>
      <rPr>
        <sz val="12"/>
        <color theme="1"/>
        <rFont val="Trebuchet MS"/>
        <family val="2"/>
      </rPr>
      <t>- Participant exhibits constant vocalizations, such as screaming, crying, laughing, or verbal threat. "Constant" is defined as an occurrence on average of fifteen minutes of each waking hour.</t>
    </r>
  </si>
  <si>
    <r>
      <rPr>
        <b/>
        <sz val="12"/>
        <color theme="1"/>
        <rFont val="Trebuchet MS"/>
        <family val="2"/>
      </rPr>
      <t xml:space="preserve">Legal Involvement </t>
    </r>
    <r>
      <rPr>
        <sz val="12"/>
        <color theme="1"/>
        <rFont val="Trebuchet MS"/>
        <family val="2"/>
      </rPr>
      <t>- Participant has been engaged with or is at risk of being engaged with law enforcement, arrested, and/or convicted of breaking a law or laws</t>
    </r>
  </si>
  <si>
    <r>
      <rPr>
        <b/>
        <sz val="12"/>
        <color theme="1"/>
        <rFont val="Trebuchet MS"/>
        <family val="2"/>
      </rPr>
      <t xml:space="preserve">Other </t>
    </r>
    <r>
      <rPr>
        <sz val="12"/>
        <color theme="1"/>
        <rFont val="Trebuchet MS"/>
        <family val="2"/>
      </rPr>
      <t>- Describe "Other" behavior conditions in the lines below</t>
    </r>
  </si>
  <si>
    <r>
      <t xml:space="preserve">Participant is at risk of </t>
    </r>
    <r>
      <rPr>
        <b/>
        <sz val="12"/>
        <color theme="1"/>
        <rFont val="Trebuchet MS"/>
        <family val="2"/>
      </rPr>
      <t>self-neglect.</t>
    </r>
    <r>
      <rPr>
        <sz val="12"/>
        <color theme="1"/>
        <rFont val="Trebuchet MS"/>
        <family val="2"/>
      </rPr>
      <t xml:space="preserve"> </t>
    </r>
    <r>
      <rPr>
        <b/>
        <sz val="12"/>
        <color rgb="FFEE0000"/>
        <rFont val="Trebuchet MS"/>
        <family val="2"/>
      </rPr>
      <t>(This item should not be asked to the participant and should only be responded to by assessors)</t>
    </r>
  </si>
  <si>
    <r>
      <t xml:space="preserve">Participant needs and/or receives any of the following therapies </t>
    </r>
    <r>
      <rPr>
        <b/>
        <sz val="12"/>
        <color rgb="FFEE0000"/>
        <rFont val="Trebuchet MS"/>
        <family val="2"/>
      </rPr>
      <t>(check all that apply)</t>
    </r>
  </si>
  <si>
    <t>Language Used to Communicate Assessment Information</t>
  </si>
  <si>
    <t>ADL Scale Score</t>
  </si>
  <si>
    <t>IADL Scale Score</t>
  </si>
  <si>
    <t>Health &amp; Safety Score</t>
  </si>
  <si>
    <t>Med Needs Sum Score</t>
  </si>
  <si>
    <t>Behavioral/Psychosocial Score</t>
  </si>
  <si>
    <r>
      <rPr>
        <b/>
        <sz val="12"/>
        <color theme="1"/>
        <rFont val="Trebuchet MS"/>
        <family val="2"/>
      </rPr>
      <t xml:space="preserve">Socially Unacceptable Behaviors </t>
    </r>
    <r>
      <rPr>
        <sz val="12"/>
        <color theme="1"/>
        <rFont val="Trebuchet MS"/>
        <family val="2"/>
      </rPr>
      <t>- Participant expresses him/herself, or would without an intervention, in an inappropriate or unacceptable manner. Includes disruptive, infantile, or socially inappropriate behavior (e.g., inappropriate sexual comments or other behaviors, disrobing, smearing/ throwing food or feces).</t>
    </r>
  </si>
  <si>
    <r>
      <rPr>
        <b/>
        <sz val="12"/>
        <color theme="1"/>
        <rFont val="Trebuchet MS"/>
        <family val="2"/>
      </rPr>
      <t xml:space="preserve">Refusing ADL/IADL and/or medical care </t>
    </r>
    <r>
      <rPr>
        <sz val="12"/>
        <color theme="1"/>
        <rFont val="Trebuchet MS"/>
        <family val="2"/>
      </rPr>
      <t>- Participant resists required assistance (e.g., resists ADL assistance or medications).</t>
    </r>
  </si>
  <si>
    <r>
      <rPr>
        <b/>
        <sz val="12"/>
        <color theme="1"/>
        <rFont val="Trebuchet MS"/>
        <family val="2"/>
      </rPr>
      <t xml:space="preserve">Difficulties regulating emotions </t>
    </r>
    <r>
      <rPr>
        <sz val="12"/>
        <color theme="1"/>
        <rFont val="Trebuchet MS"/>
        <family val="2"/>
      </rPr>
      <t>- Participant has instances, or would without an intervention, of emotional reactions that are atypical of others in similar situations.</t>
    </r>
  </si>
  <si>
    <r>
      <rPr>
        <b/>
        <sz val="12"/>
        <color theme="1"/>
        <rFont val="Trebuchet MS"/>
        <family val="2"/>
      </rPr>
      <t xml:space="preserve">Verbal Perseveration </t>
    </r>
    <r>
      <rPr>
        <sz val="12"/>
        <color theme="1"/>
        <rFont val="Trebuchet MS"/>
        <family val="2"/>
      </rPr>
      <t>- Participant engages, or would without intervention, in continuous verbal repetition (such as of a word or phrase)</t>
    </r>
  </si>
  <si>
    <r>
      <rPr>
        <b/>
        <sz val="12"/>
        <color theme="1"/>
        <rFont val="Trebuchet MS"/>
        <family val="2"/>
      </rPr>
      <t xml:space="preserve">Wandering/elopement </t>
    </r>
    <r>
      <rPr>
        <sz val="12"/>
        <color theme="1"/>
        <rFont val="Trebuchet MS"/>
        <family val="2"/>
      </rPr>
      <t>- Participant purposefully, or would without an intervention, leaves an area or group without telling others or departs from the supervising staff, caregiver, parent or other guardian unexpectedly resulting in increased vulnerability.</t>
    </r>
  </si>
  <si>
    <r>
      <rPr>
        <b/>
        <sz val="12"/>
        <color rgb="FF000000"/>
        <rFont val="Trebuchet MS"/>
        <family val="2"/>
      </rPr>
      <t>Simple financial management:</t>
    </r>
    <r>
      <rPr>
        <sz val="12"/>
        <color rgb="FF000000"/>
        <rFont val="Trebuchet MS"/>
        <family val="2"/>
      </rPr>
      <t xml:space="preserve"> The ability to complete financial transactions such as counting coins, verifying change for a single item transaction, writing a check, and/or using a debit or credit card.</t>
    </r>
  </si>
  <si>
    <t>Member Present At Assessment:</t>
  </si>
  <si>
    <t>Member Contributed Information:</t>
  </si>
  <si>
    <t>On All Assessment Items</t>
  </si>
  <si>
    <t>On More Than 50% of Assessment Items but Not All</t>
  </si>
  <si>
    <t>On More than None but Fewer than 50% of Assessment Items</t>
  </si>
  <si>
    <t>On None of the Assessment Items</t>
  </si>
  <si>
    <t>Assessment Location:</t>
  </si>
  <si>
    <t>In Person at Member's Primary Residence</t>
  </si>
  <si>
    <t>In Person at Caregiver's Residence</t>
  </si>
  <si>
    <t>Via Virtual Video Call at Member's Primary Residence</t>
  </si>
  <si>
    <t>In Person At Other Location</t>
  </si>
  <si>
    <t>Via Virtual Video Call at Caregiver's Residence</t>
  </si>
  <si>
    <t>Via Virtual Video Call at Other Location</t>
  </si>
  <si>
    <t>Describe Other Location:</t>
  </si>
  <si>
    <r>
      <t xml:space="preserve">Respondent Information- Identify All Individuals </t>
    </r>
    <r>
      <rPr>
        <b/>
        <i/>
        <u/>
        <sz val="12"/>
        <color theme="0"/>
        <rFont val="Trebuchet MS"/>
        <family val="2"/>
      </rPr>
      <t>Other Than the Member</t>
    </r>
    <r>
      <rPr>
        <b/>
        <sz val="12"/>
        <color theme="0"/>
        <rFont val="Trebuchet MS"/>
        <family val="2"/>
      </rPr>
      <t xml:space="preserve"> Providing Information to Inform the ISLA</t>
    </r>
  </si>
  <si>
    <r>
      <rPr>
        <b/>
        <sz val="12"/>
        <color theme="1"/>
        <rFont val="Trebuchet MS"/>
        <family val="2"/>
      </rPr>
      <t xml:space="preserve">Susceptibility to victimization </t>
    </r>
    <r>
      <rPr>
        <sz val="12"/>
        <color theme="1"/>
        <rFont val="Trebuchet MS"/>
        <family val="2"/>
      </rPr>
      <t>- Participant engages in, or would without an intervention, behaviors that increase or could potentially increase the participant's level of risk or harm or exploitation by others, such as befriending strangers.</t>
    </r>
  </si>
  <si>
    <t>Member Medicaid ID (If None, Indicate Pending):</t>
  </si>
  <si>
    <t>Following the Face Sheet, this spreadsheet contains six sheets for data entry with items:
-Functioning- Support needs around Activities of Daily Living (ADLs) and Instrumental Activities of Daily Living (IADLs)
-Health- Healthcare needs including treatments, therapies, and conditions
-Psychosocial: Behaviors- Behavioral conditions that participant exhibits or does not exhibit because of existing supports and interventions and mechanisms in place for addressing behaviors
-Psychosocial: Other- Other behavioral and mental health considerations, including community integration, suicide, and mental health therapies.
-Mem-Cog- Presence of challenges around memory, cognition, and communication activities
-Social Environment &amp; Safety- Safety considerations for community living
There is also a final sheet, “ISLA Scores &amp; Support Level”, that automatically calculates based on upon the information entered into spreadsheet. Assessors should not show or discuss this sheet during the assessment meeting. Policy around interpreting, finalizing, and sharing this information can be found within the Case Management Agency (CMA) ISLA Checklist. Additional information may also be found in the ISLA Bridge Processes Job Aid.
All items in this spreadsheet mirror items from the Colorado Single Assessment (CSA). This spreadsheet is only considered to be complete once all response fields highlighted in yellow have been addressed. Fields may show or hide based on the answers you input, therefore DO NOT complete this spreadsheet via paper. All fields are answered using single select dropdown menus, some of which may be prefilled and only need to be changed if they apply to the Member. To open a dropdown menu click on the cell you would like to respond to and click the arrow in the right side of the cell that appears. 
For support using this spreadsheet contact sis_sl@state.co.us</t>
  </si>
  <si>
    <t>Top 4</t>
  </si>
  <si>
    <t>Remaining 1B</t>
  </si>
  <si>
    <t>Other Behavioral</t>
  </si>
  <si>
    <t>Behaviors</t>
  </si>
  <si>
    <t xml:space="preserve">Wheel 150 feet: Once seated in wheelchair/scooter, the ability to wheel at least 150 feet in a corridor or similar space. </t>
  </si>
  <si>
    <t xml:space="preserve">Wheel 50 feet with two turns: Once seated in a wheelchair/scooter, the ability to wheel at least 50 feet and make two turns. </t>
  </si>
  <si>
    <t>Participant is having thoughts of killing themself right 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</si>
</sst>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0"/>
      <name val="Aptos Narrow"/>
      <family val="2"/>
      <scheme val="minor"/>
    </font>
    <font>
      <sz val="8"/>
      <name val="Aptos Narrow"/>
      <family val="2"/>
      <scheme val="minor"/>
    </font>
    <font>
      <b/>
      <sz val="11"/>
      <color theme="0"/>
      <name val="Aptos Narrow"/>
      <family val="2"/>
      <scheme val="minor"/>
    </font>
    <font>
      <sz val="12"/>
      <color theme="1"/>
      <name val="Trebuchet MS"/>
      <family val="2"/>
    </font>
    <font>
      <b/>
      <sz val="12"/>
      <color theme="0"/>
      <name val="Trebuchet MS"/>
      <family val="2"/>
    </font>
    <font>
      <b/>
      <sz val="12"/>
      <color theme="1"/>
      <name val="Trebuchet MS"/>
      <family val="2"/>
    </font>
    <font>
      <sz val="12"/>
      <color theme="0"/>
      <name val="Trebuchet MS"/>
      <family val="2"/>
    </font>
    <font>
      <sz val="12"/>
      <color rgb="FF000000"/>
      <name val="Trebuchet MS"/>
      <family val="2"/>
    </font>
    <font>
      <b/>
      <sz val="12"/>
      <color rgb="FF000000"/>
      <name val="Trebuchet MS"/>
      <family val="2"/>
    </font>
    <font>
      <b/>
      <sz val="24"/>
      <color theme="0"/>
      <name val="Trebuchet MS"/>
      <family val="2"/>
    </font>
    <font>
      <b/>
      <u/>
      <sz val="12"/>
      <color theme="1"/>
      <name val="Trebuchet MS"/>
      <family val="2"/>
    </font>
    <font>
      <u/>
      <sz val="12"/>
      <color theme="1"/>
      <name val="Trebuchet MS"/>
      <family val="2"/>
    </font>
    <font>
      <i/>
      <sz val="11"/>
      <color theme="1"/>
      <name val="Aptos Narrow"/>
      <family val="2"/>
      <scheme val="minor"/>
    </font>
    <font>
      <b/>
      <sz val="11"/>
      <color theme="1"/>
      <name val="Aptos Narrow"/>
      <family val="2"/>
      <scheme val="minor"/>
    </font>
    <font>
      <b/>
      <sz val="12"/>
      <color rgb="FFEE0000"/>
      <name val="Trebuchet MS"/>
      <family val="2"/>
    </font>
    <font>
      <b/>
      <i/>
      <u/>
      <sz val="12"/>
      <color theme="0"/>
      <name val="Trebuchet MS"/>
      <family val="2"/>
    </font>
    <font>
      <sz val="11"/>
      <color rgb="FF000000"/>
      <name val="Aptos Narrow"/>
      <family val="2"/>
      <scheme val="minor"/>
    </font>
    <font>
      <sz val="11"/>
      <color theme="1"/>
      <name val="Aptos Narrow"/>
      <family val="2"/>
    </font>
  </fonts>
  <fills count="11">
    <fill>
      <patternFill patternType="none"/>
    </fill>
    <fill>
      <patternFill patternType="gray125"/>
    </fill>
    <fill>
      <patternFill patternType="solid">
        <fgColor theme="2" tint="-0.749992370372631"/>
        <bgColor indexed="64"/>
      </patternFill>
    </fill>
    <fill>
      <patternFill patternType="solid">
        <fgColor rgb="FF002060"/>
        <bgColor indexed="64"/>
      </patternFill>
    </fill>
    <fill>
      <patternFill patternType="solid">
        <fgColor rgb="FF0070C0"/>
        <bgColor indexed="64"/>
      </patternFill>
    </fill>
    <fill>
      <patternFill patternType="solid">
        <fgColor rgb="FF00B050"/>
        <bgColor indexed="64"/>
      </patternFill>
    </fill>
    <fill>
      <patternFill patternType="solid">
        <fgColor rgb="FFFF0000"/>
        <bgColor indexed="64"/>
      </patternFill>
    </fill>
    <fill>
      <patternFill patternType="solid">
        <fgColor theme="3" tint="0.89999084444715716"/>
        <bgColor indexed="64"/>
      </patternFill>
    </fill>
    <fill>
      <patternFill patternType="solid">
        <fgColor theme="0"/>
        <bgColor indexed="64"/>
      </patternFill>
    </fill>
    <fill>
      <patternFill patternType="solid">
        <fgColor theme="6" tint="-0.249977111117893"/>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medium">
        <color indexed="64"/>
      </right>
      <top style="medium">
        <color indexed="64"/>
      </top>
      <bottom style="thin">
        <color indexed="64"/>
      </bottom>
      <diagonal/>
    </border>
    <border>
      <left style="thin">
        <color theme="0" tint="-0.14999847407452621"/>
      </left>
      <right style="medium">
        <color indexed="64"/>
      </right>
      <top style="thin">
        <color theme="0" tint="-0.14999847407452621"/>
      </top>
      <bottom style="thin">
        <color theme="0" tint="-0.14999847407452621"/>
      </bottom>
      <diagonal/>
    </border>
    <border>
      <left style="medium">
        <color indexed="64"/>
      </left>
      <right/>
      <top style="thin">
        <color theme="0" tint="-0.14999847407452621"/>
      </top>
      <bottom style="thin">
        <color theme="0" tint="-0.14999847407452621"/>
      </bottom>
      <diagonal/>
    </border>
    <border>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indexed="64"/>
      </right>
      <top/>
      <bottom style="medium">
        <color indexed="64"/>
      </bottom>
      <diagonal/>
    </border>
  </borders>
  <cellStyleXfs count="1">
    <xf numFmtId="0" fontId="0" fillId="0" borderId="0"/>
  </cellStyleXfs>
  <cellXfs count="178">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1" fillId="5" borderId="1" xfId="0" applyFont="1" applyFill="1" applyBorder="1" applyAlignment="1">
      <alignment horizontal="center" vertical="center" wrapText="1"/>
    </xf>
    <xf numFmtId="0" fontId="1" fillId="3" borderId="0" xfId="0" applyFont="1" applyFill="1" applyAlignment="1">
      <alignment horizontal="center" vertical="center"/>
    </xf>
    <xf numFmtId="0" fontId="1" fillId="5" borderId="1" xfId="0" applyFont="1" applyFill="1" applyBorder="1" applyAlignment="1">
      <alignment horizontal="center" vertical="center"/>
    </xf>
    <xf numFmtId="0" fontId="0" fillId="0" borderId="0" xfId="0" applyAlignment="1">
      <alignment horizontal="left"/>
    </xf>
    <xf numFmtId="0" fontId="1" fillId="6"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0" xfId="0" applyFont="1" applyFill="1" applyAlignment="1">
      <alignment horizontal="center" vertical="center" wrapText="1"/>
    </xf>
    <xf numFmtId="0" fontId="1" fillId="5" borderId="2" xfId="0" applyFont="1" applyFill="1" applyBorder="1" applyAlignment="1">
      <alignment horizontal="center" vertical="center"/>
    </xf>
    <xf numFmtId="0" fontId="4" fillId="0" borderId="1" xfId="0" applyFont="1" applyBorder="1" applyAlignment="1" applyProtection="1">
      <alignment wrapText="1"/>
      <protection locked="0"/>
    </xf>
    <xf numFmtId="0" fontId="4" fillId="0" borderId="0" xfId="0" applyFont="1" applyAlignment="1">
      <alignment wrapText="1"/>
    </xf>
    <xf numFmtId="14" fontId="4" fillId="0" borderId="1" xfId="0" applyNumberFormat="1" applyFont="1" applyBorder="1" applyAlignment="1" applyProtection="1">
      <alignment wrapText="1"/>
      <protection locked="0"/>
    </xf>
    <xf numFmtId="0" fontId="4" fillId="0" borderId="1" xfId="0" applyFont="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0" fontId="4" fillId="0" borderId="1" xfId="0" applyFont="1" applyBorder="1" applyAlignment="1">
      <alignment vertical="center" wrapText="1"/>
    </xf>
    <xf numFmtId="0" fontId="8" fillId="7" borderId="1" xfId="0" applyFont="1" applyFill="1" applyBorder="1" applyAlignment="1">
      <alignment vertical="center" wrapText="1"/>
    </xf>
    <xf numFmtId="0" fontId="4" fillId="7" borderId="1" xfId="0" applyFont="1" applyFill="1" applyBorder="1" applyAlignment="1" applyProtection="1">
      <alignment horizontal="center" vertical="center" wrapText="1"/>
      <protection locked="0"/>
    </xf>
    <xf numFmtId="0" fontId="8" fillId="0" borderId="1" xfId="0" applyFont="1" applyBorder="1" applyAlignment="1">
      <alignment vertical="center" wrapText="1"/>
    </xf>
    <xf numFmtId="0" fontId="4" fillId="7" borderId="1" xfId="0" applyFont="1" applyFill="1" applyBorder="1" applyAlignment="1">
      <alignment vertical="center" wrapText="1"/>
    </xf>
    <xf numFmtId="0" fontId="4" fillId="0" borderId="1" xfId="0" applyFont="1" applyBorder="1" applyAlignment="1">
      <alignment horizontal="left" vertical="center" wrapText="1" indent="2"/>
    </xf>
    <xf numFmtId="0" fontId="8" fillId="0" borderId="1" xfId="0" applyFont="1" applyBorder="1" applyAlignment="1">
      <alignment horizontal="left" vertical="center" wrapText="1"/>
    </xf>
    <xf numFmtId="0" fontId="4" fillId="7" borderId="1" xfId="0" applyFont="1" applyFill="1" applyBorder="1" applyAlignment="1">
      <alignment horizontal="left" vertical="center" wrapText="1" indent="2"/>
    </xf>
    <xf numFmtId="0" fontId="4" fillId="7" borderId="1" xfId="0" applyFont="1" applyFill="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7" borderId="1" xfId="0" applyFont="1" applyFill="1" applyBorder="1" applyAlignment="1" applyProtection="1">
      <alignment wrapText="1"/>
      <protection locked="0"/>
    </xf>
    <xf numFmtId="0" fontId="4" fillId="8" borderId="1"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49" fontId="4" fillId="0" borderId="0" xfId="0" applyNumberFormat="1" applyFont="1" applyAlignment="1">
      <alignment wrapText="1"/>
    </xf>
    <xf numFmtId="0" fontId="5" fillId="3" borderId="1" xfId="0" applyFont="1" applyFill="1" applyBorder="1" applyAlignment="1">
      <alignment horizontal="center" wrapText="1"/>
    </xf>
    <xf numFmtId="0" fontId="4" fillId="0" borderId="1" xfId="0" applyFont="1" applyBorder="1" applyAlignment="1">
      <alignment wrapText="1"/>
    </xf>
    <xf numFmtId="0" fontId="4" fillId="7" borderId="1" xfId="0" applyFont="1" applyFill="1" applyBorder="1" applyAlignment="1">
      <alignment wrapText="1"/>
    </xf>
    <xf numFmtId="0" fontId="6" fillId="7" borderId="1" xfId="0" applyFont="1" applyFill="1" applyBorder="1" applyAlignment="1">
      <alignment wrapText="1"/>
    </xf>
    <xf numFmtId="0" fontId="4" fillId="7" borderId="1" xfId="0" applyFont="1" applyFill="1" applyBorder="1" applyAlignment="1">
      <alignment horizontal="left" wrapText="1" indent="2"/>
    </xf>
    <xf numFmtId="0" fontId="4" fillId="7" borderId="1" xfId="0" applyFont="1" applyFill="1" applyBorder="1" applyAlignment="1" applyProtection="1">
      <alignment horizontal="left" vertical="center" wrapText="1"/>
      <protection locked="0"/>
    </xf>
    <xf numFmtId="0" fontId="4" fillId="10" borderId="1" xfId="0" applyFont="1" applyFill="1" applyBorder="1" applyAlignment="1">
      <alignment horizontal="center" vertical="center" wrapText="1"/>
    </xf>
    <xf numFmtId="0" fontId="5" fillId="3" borderId="1" xfId="0" applyFont="1" applyFill="1" applyBorder="1" applyAlignment="1">
      <alignment vertical="center" wrapText="1"/>
    </xf>
    <xf numFmtId="0" fontId="4" fillId="0" borderId="1" xfId="0" applyFont="1" applyBorder="1" applyAlignment="1" applyProtection="1">
      <alignment vertical="top" wrapText="1"/>
      <protection locked="0"/>
    </xf>
    <xf numFmtId="0" fontId="5" fillId="3" borderId="5" xfId="0" applyFont="1" applyFill="1" applyBorder="1" applyAlignment="1">
      <alignment vertical="center" wrapText="1"/>
    </xf>
    <xf numFmtId="0" fontId="4" fillId="0" borderId="7"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4" fillId="0" borderId="29" xfId="0" applyFont="1" applyBorder="1" applyAlignment="1" applyProtection="1">
      <alignment wrapText="1"/>
      <protection locked="0"/>
    </xf>
    <xf numFmtId="0" fontId="4" fillId="7" borderId="29" xfId="0" applyFont="1" applyFill="1" applyBorder="1" applyAlignment="1" applyProtection="1">
      <alignment wrapText="1"/>
      <protection locked="0"/>
    </xf>
    <xf numFmtId="0" fontId="4" fillId="10" borderId="29" xfId="0" applyFont="1" applyFill="1" applyBorder="1" applyAlignment="1" applyProtection="1">
      <alignment wrapText="1"/>
      <protection locked="0"/>
    </xf>
    <xf numFmtId="0" fontId="4" fillId="0" borderId="30" xfId="0" applyFont="1" applyBorder="1" applyAlignment="1" applyProtection="1">
      <alignment wrapText="1"/>
      <protection locked="0"/>
    </xf>
    <xf numFmtId="0" fontId="4" fillId="7" borderId="30" xfId="0" applyFont="1" applyFill="1" applyBorder="1" applyAlignment="1" applyProtection="1">
      <alignment wrapText="1"/>
      <protection locked="0"/>
    </xf>
    <xf numFmtId="0" fontId="4" fillId="10" borderId="30" xfId="0" applyFont="1" applyFill="1" applyBorder="1" applyAlignment="1" applyProtection="1">
      <alignment wrapText="1"/>
      <protection locked="0"/>
    </xf>
    <xf numFmtId="0" fontId="4" fillId="0" borderId="32" xfId="0" applyFont="1" applyBorder="1" applyAlignment="1" applyProtection="1">
      <alignment wrapText="1"/>
      <protection locked="0"/>
    </xf>
    <xf numFmtId="0" fontId="4" fillId="7" borderId="32" xfId="0" applyFont="1" applyFill="1" applyBorder="1" applyAlignment="1" applyProtection="1">
      <alignment wrapText="1"/>
      <protection locked="0"/>
    </xf>
    <xf numFmtId="0" fontId="4" fillId="10" borderId="32" xfId="0" applyFont="1" applyFill="1" applyBorder="1" applyAlignment="1" applyProtection="1">
      <alignment wrapText="1"/>
      <protection locked="0"/>
    </xf>
    <xf numFmtId="49" fontId="6" fillId="7" borderId="14" xfId="0" applyNumberFormat="1" applyFont="1" applyFill="1" applyBorder="1" applyAlignment="1">
      <alignment wrapText="1"/>
    </xf>
    <xf numFmtId="0" fontId="4" fillId="7" borderId="38" xfId="0" applyFont="1" applyFill="1" applyBorder="1" applyAlignment="1" applyProtection="1">
      <alignment horizontal="center" vertical="center" wrapText="1"/>
      <protection locked="0"/>
    </xf>
    <xf numFmtId="49" fontId="4" fillId="0" borderId="21" xfId="0" applyNumberFormat="1" applyFont="1" applyBorder="1" applyAlignment="1">
      <alignment wrapText="1"/>
    </xf>
    <xf numFmtId="0" fontId="4" fillId="0" borderId="9" xfId="0" applyFont="1" applyBorder="1" applyAlignment="1" applyProtection="1">
      <alignment horizontal="center" vertical="center" wrapText="1"/>
      <protection locked="0"/>
    </xf>
    <xf numFmtId="49" fontId="4" fillId="0" borderId="33" xfId="0" applyNumberFormat="1" applyFont="1" applyBorder="1" applyAlignment="1" applyProtection="1">
      <alignment wrapText="1"/>
      <protection locked="0"/>
    </xf>
    <xf numFmtId="0" fontId="4" fillId="0" borderId="37" xfId="0" applyFont="1" applyBorder="1" applyAlignment="1" applyProtection="1">
      <alignment horizontal="center" vertical="center" wrapText="1"/>
      <protection locked="0"/>
    </xf>
    <xf numFmtId="0" fontId="7"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13" fillId="0" borderId="17" xfId="0" applyFont="1" applyBorder="1" applyAlignment="1">
      <alignment horizontal="center"/>
    </xf>
    <xf numFmtId="0" fontId="0" fillId="0" borderId="23" xfId="0" applyBorder="1"/>
    <xf numFmtId="0" fontId="0" fillId="0" borderId="0" xfId="0" quotePrefix="1"/>
    <xf numFmtId="0" fontId="0" fillId="0" borderId="1" xfId="0" applyBorder="1"/>
    <xf numFmtId="0" fontId="0" fillId="0" borderId="25" xfId="0" applyBorder="1"/>
    <xf numFmtId="0" fontId="0" fillId="0" borderId="12" xfId="0" applyBorder="1"/>
    <xf numFmtId="0" fontId="0" fillId="0" borderId="20" xfId="0" applyBorder="1"/>
    <xf numFmtId="0" fontId="0" fillId="0" borderId="26" xfId="0" applyBorder="1"/>
    <xf numFmtId="0" fontId="0" fillId="0" borderId="22" xfId="0" applyBorder="1"/>
    <xf numFmtId="0" fontId="0" fillId="0" borderId="27" xfId="0" applyBorder="1"/>
    <xf numFmtId="0" fontId="0" fillId="0" borderId="15" xfId="0" applyBorder="1"/>
    <xf numFmtId="0" fontId="0" fillId="0" borderId="28" xfId="0" applyBorder="1"/>
    <xf numFmtId="0" fontId="14" fillId="0" borderId="2" xfId="0" applyFont="1" applyBorder="1"/>
    <xf numFmtId="0" fontId="14" fillId="0" borderId="3" xfId="0" applyFont="1" applyBorder="1"/>
    <xf numFmtId="0" fontId="14" fillId="0" borderId="4" xfId="0" applyFont="1" applyBorder="1"/>
    <xf numFmtId="0" fontId="14" fillId="8" borderId="2" xfId="0" applyFont="1" applyFill="1" applyBorder="1"/>
    <xf numFmtId="0" fontId="14" fillId="8" borderId="3" xfId="0" applyFont="1" applyFill="1" applyBorder="1"/>
    <xf numFmtId="0" fontId="14" fillId="8" borderId="4" xfId="0" applyFont="1" applyFill="1" applyBorder="1"/>
    <xf numFmtId="0" fontId="0" fillId="8" borderId="2" xfId="0" applyFill="1" applyBorder="1"/>
    <xf numFmtId="0" fontId="0" fillId="8" borderId="3" xfId="0" applyFill="1" applyBorder="1"/>
    <xf numFmtId="0" fontId="0" fillId="8" borderId="4" xfId="0" applyFill="1" applyBorder="1"/>
    <xf numFmtId="0" fontId="0" fillId="8" borderId="25" xfId="0" applyFill="1" applyBorder="1"/>
    <xf numFmtId="0" fontId="0" fillId="8" borderId="12" xfId="0" applyFill="1" applyBorder="1"/>
    <xf numFmtId="0" fontId="0" fillId="8" borderId="20" xfId="0" applyFill="1" applyBorder="1"/>
    <xf numFmtId="0" fontId="5" fillId="3" borderId="1" xfId="0" applyFont="1" applyFill="1" applyBorder="1" applyAlignment="1">
      <alignment horizontal="centerContinuous" vertical="center" wrapText="1"/>
    </xf>
    <xf numFmtId="0" fontId="6" fillId="0" borderId="1" xfId="0" applyFont="1" applyBorder="1"/>
    <xf numFmtId="0" fontId="4" fillId="0" borderId="1" xfId="0" applyFont="1" applyBorder="1"/>
    <xf numFmtId="0" fontId="4" fillId="0" borderId="0" xfId="0" applyFont="1"/>
    <xf numFmtId="0" fontId="5" fillId="4" borderId="9"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4" fillId="7" borderId="9" xfId="0" applyFont="1" applyFill="1" applyBorder="1" applyAlignment="1" applyProtection="1">
      <alignment horizontal="center" vertical="center" wrapText="1"/>
      <protection locked="0"/>
    </xf>
    <xf numFmtId="0" fontId="4" fillId="10" borderId="0" xfId="0" applyFont="1" applyFill="1" applyAlignment="1">
      <alignment horizontal="center" vertical="center" wrapText="1"/>
    </xf>
    <xf numFmtId="0" fontId="4" fillId="0" borderId="11" xfId="0" applyFont="1" applyBorder="1" applyAlignment="1" applyProtection="1">
      <alignment horizontal="center" vertical="center" wrapText="1"/>
      <protection locked="0"/>
    </xf>
    <xf numFmtId="0" fontId="7" fillId="4" borderId="1" xfId="0" applyFont="1" applyFill="1" applyBorder="1" applyAlignment="1">
      <alignment wrapText="1"/>
    </xf>
    <xf numFmtId="0" fontId="5" fillId="4" borderId="1" xfId="0" applyFont="1" applyFill="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vertical="center" wrapText="1"/>
    </xf>
    <xf numFmtId="0" fontId="17" fillId="0" borderId="0" xfId="0" applyFont="1"/>
    <xf numFmtId="0" fontId="4" fillId="0" borderId="0" xfId="0" applyFont="1" applyAlignment="1">
      <alignment horizontal="center" wrapText="1"/>
    </xf>
    <xf numFmtId="0" fontId="4" fillId="0" borderId="15" xfId="0" applyFont="1" applyBorder="1" applyAlignment="1">
      <alignment horizontal="center" wrapText="1"/>
    </xf>
    <xf numFmtId="0" fontId="5" fillId="3" borderId="1" xfId="0" applyFont="1" applyFill="1" applyBorder="1" applyAlignment="1">
      <alignment horizontal="left" vertical="center" wrapText="1"/>
    </xf>
    <xf numFmtId="0" fontId="5" fillId="3" borderId="16" xfId="0" applyFont="1" applyFill="1" applyBorder="1" applyAlignment="1">
      <alignment horizontal="center" wrapText="1"/>
    </xf>
    <xf numFmtId="0" fontId="5" fillId="3" borderId="17" xfId="0" applyFont="1" applyFill="1" applyBorder="1" applyAlignment="1">
      <alignment horizontal="center" wrapText="1"/>
    </xf>
    <xf numFmtId="0" fontId="5" fillId="3" borderId="18" xfId="0" applyFont="1" applyFill="1" applyBorder="1" applyAlignment="1">
      <alignment horizontal="center"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0" fillId="3" borderId="0" xfId="0" applyFont="1" applyFill="1" applyAlignment="1">
      <alignment horizontal="center" vertical="center" wrapText="1"/>
    </xf>
    <xf numFmtId="0" fontId="10" fillId="3" borderId="15" xfId="0" applyFont="1" applyFill="1" applyBorder="1" applyAlignment="1">
      <alignment horizontal="center" vertical="center" wrapText="1"/>
    </xf>
    <xf numFmtId="0" fontId="4" fillId="0" borderId="1" xfId="0" applyFont="1" applyBorder="1" applyAlignment="1" applyProtection="1">
      <alignment horizontal="center" vertical="top" wrapText="1"/>
      <protection locked="0"/>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7" borderId="1" xfId="0" applyFont="1" applyFill="1" applyBorder="1" applyAlignment="1">
      <alignment horizontal="center" vertic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6" fillId="0" borderId="1" xfId="0" applyFont="1" applyBorder="1" applyAlignment="1">
      <alignment horizontal="center" vertical="center" wrapText="1"/>
    </xf>
    <xf numFmtId="0" fontId="5" fillId="2" borderId="1" xfId="0" applyFont="1" applyFill="1" applyBorder="1" applyAlignment="1">
      <alignment horizontal="center"/>
    </xf>
    <xf numFmtId="0" fontId="6" fillId="7" borderId="9"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2" xfId="0" applyFont="1" applyFill="1" applyBorder="1" applyAlignment="1">
      <alignment horizontal="left" vertical="center" wrapText="1"/>
    </xf>
    <xf numFmtId="0" fontId="6" fillId="7" borderId="4"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5" fillId="9"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10" borderId="0" xfId="0" applyFont="1" applyFill="1" applyAlignment="1" applyProtection="1">
      <alignment horizontal="center" vertical="center" wrapText="1"/>
      <protection locked="0"/>
    </xf>
    <xf numFmtId="0" fontId="4" fillId="10"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49" fontId="5" fillId="9" borderId="16" xfId="0" applyNumberFormat="1" applyFont="1" applyFill="1" applyBorder="1" applyAlignment="1">
      <alignment horizontal="center" wrapText="1"/>
    </xf>
    <xf numFmtId="49" fontId="5" fillId="9" borderId="17" xfId="0" applyNumberFormat="1" applyFont="1" applyFill="1" applyBorder="1" applyAlignment="1">
      <alignment horizontal="center" wrapText="1"/>
    </xf>
    <xf numFmtId="49" fontId="5" fillId="9" borderId="31" xfId="0" applyNumberFormat="1" applyFont="1" applyFill="1" applyBorder="1" applyAlignment="1">
      <alignment horizontal="center" wrapText="1"/>
    </xf>
    <xf numFmtId="49" fontId="4" fillId="0" borderId="0" xfId="0" applyNumberFormat="1" applyFont="1" applyAlignment="1">
      <alignment horizontal="center" wrapText="1"/>
    </xf>
    <xf numFmtId="0" fontId="5" fillId="3" borderId="7" xfId="0" applyFont="1" applyFill="1" applyBorder="1" applyAlignment="1">
      <alignment horizontal="center" vertical="center" wrapText="1"/>
    </xf>
    <xf numFmtId="49" fontId="4" fillId="3" borderId="6" xfId="0" applyNumberFormat="1" applyFont="1" applyFill="1" applyBorder="1" applyAlignment="1">
      <alignment horizontal="center" wrapText="1"/>
    </xf>
    <xf numFmtId="0" fontId="4" fillId="10" borderId="34" xfId="0" applyFont="1" applyFill="1" applyBorder="1" applyAlignment="1">
      <alignment horizontal="center" wrapText="1"/>
    </xf>
    <xf numFmtId="0" fontId="4" fillId="10" borderId="35" xfId="0" applyFont="1" applyFill="1" applyBorder="1" applyAlignment="1">
      <alignment horizontal="center" wrapText="1"/>
    </xf>
    <xf numFmtId="0" fontId="4" fillId="10" borderId="36" xfId="0" applyFont="1" applyFill="1" applyBorder="1" applyAlignment="1">
      <alignment horizontal="center" wrapText="1"/>
    </xf>
    <xf numFmtId="0" fontId="5" fillId="9" borderId="1" xfId="0" applyFont="1" applyFill="1" applyBorder="1" applyAlignment="1">
      <alignment horizont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25" xfId="0" applyFont="1" applyBorder="1" applyAlignment="1" applyProtection="1">
      <alignment horizontal="center" vertical="top" wrapText="1"/>
      <protection locked="0"/>
    </xf>
    <xf numFmtId="0" fontId="4" fillId="0" borderId="20" xfId="0" applyFont="1" applyBorder="1" applyAlignment="1" applyProtection="1">
      <alignment horizontal="center" vertical="top" wrapText="1"/>
      <protection locked="0"/>
    </xf>
    <xf numFmtId="0" fontId="4" fillId="0" borderId="26" xfId="0" applyFont="1" applyBorder="1" applyAlignment="1" applyProtection="1">
      <alignment horizontal="center" vertical="top" wrapText="1"/>
      <protection locked="0"/>
    </xf>
    <xf numFmtId="0" fontId="4" fillId="0" borderId="22" xfId="0" applyFont="1" applyBorder="1" applyAlignment="1" applyProtection="1">
      <alignment horizontal="center" vertical="top" wrapText="1"/>
      <protection locked="0"/>
    </xf>
    <xf numFmtId="0" fontId="4" fillId="0" borderId="27" xfId="0" applyFont="1" applyBorder="1" applyAlignment="1" applyProtection="1">
      <alignment horizontal="center" vertical="top" wrapText="1"/>
      <protection locked="0"/>
    </xf>
    <xf numFmtId="0" fontId="4" fillId="0" borderId="28" xfId="0" applyFont="1" applyBorder="1" applyAlignment="1" applyProtection="1">
      <alignment horizontal="center" vertical="top" wrapText="1"/>
      <protection locked="0"/>
    </xf>
    <xf numFmtId="0" fontId="5" fillId="3" borderId="16"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4" fillId="0" borderId="19" xfId="0" applyFont="1" applyBorder="1" applyAlignment="1" applyProtection="1">
      <alignment horizontal="center" vertical="top" wrapText="1"/>
      <protection locked="0"/>
    </xf>
    <xf numFmtId="0" fontId="4" fillId="0" borderId="21" xfId="0" applyFont="1" applyBorder="1" applyAlignment="1" applyProtection="1">
      <alignment horizontal="center" vertical="top" wrapText="1"/>
      <protection locked="0"/>
    </xf>
    <xf numFmtId="0" fontId="4" fillId="0" borderId="14" xfId="0" applyFont="1" applyBorder="1" applyAlignment="1" applyProtection="1">
      <alignment horizontal="center" vertical="top" wrapText="1"/>
      <protection locked="0"/>
    </xf>
    <xf numFmtId="0" fontId="4" fillId="0" borderId="24" xfId="0" applyFont="1" applyBorder="1" applyAlignment="1" applyProtection="1">
      <alignment horizontal="center" vertical="top" wrapText="1"/>
      <protection locked="0"/>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wrapText="1"/>
    </xf>
    <xf numFmtId="0" fontId="1" fillId="0" borderId="0" xfId="0" applyFont="1" applyAlignment="1">
      <alignment horizontal="left" wrapText="1"/>
    </xf>
    <xf numFmtId="0" fontId="18" fillId="0" borderId="0" xfId="0" applyFont="1" applyAlignment="1">
      <alignment horizontal="left" vertical="center" wrapText="1"/>
    </xf>
    <xf numFmtId="0" fontId="1" fillId="0" borderId="0" xfId="0" applyFont="1" applyAlignment="1">
      <alignment wrapText="1"/>
    </xf>
    <xf numFmtId="0" fontId="1" fillId="0" borderId="0" xfId="0" applyFont="1" applyAlignment="1">
      <alignment horizontal="left" vertical="center" wrapText="1"/>
    </xf>
    <xf numFmtId="0" fontId="1" fillId="0" borderId="0" xfId="0" applyFont="1"/>
    <xf numFmtId="0" fontId="0" fillId="0" borderId="0" xfId="0" applyFont="1" applyAlignment="1">
      <alignment horizontal="left" vertical="center" wrapText="1"/>
    </xf>
    <xf numFmtId="0" fontId="7" fillId="0" borderId="1" xfId="0" applyFont="1" applyBorder="1"/>
    <xf numFmtId="14" fontId="7" fillId="0" borderId="1" xfId="0" applyNumberFormat="1" applyFont="1" applyBorder="1"/>
    <xf numFmtId="0" fontId="7" fillId="0" borderId="0" xfId="0" applyFont="1"/>
  </cellXfs>
  <cellStyles count="1">
    <cellStyle name="Normal" xfId="0" builtinId="0"/>
  </cellStyles>
  <dxfs count="5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FFFF99"/>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ont>
        <color theme="0" tint="-0.14996795556505021"/>
      </font>
      <fill>
        <patternFill>
          <bgColor theme="0" tint="-0.14996795556505021"/>
        </patternFill>
      </fill>
    </dxf>
    <dxf>
      <fill>
        <patternFill>
          <bgColor rgb="FFFFFF99"/>
        </patternFill>
      </fill>
    </dxf>
    <dxf>
      <font>
        <color theme="0" tint="-0.14996795556505021"/>
      </font>
      <numFmt numFmtId="0" formatCode="General"/>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ill>
        <patternFill>
          <bgColor rgb="FFFFFF99"/>
        </patternFill>
      </fill>
    </dxf>
    <dxf>
      <font>
        <color theme="0" tint="-0.14996795556505021"/>
      </font>
      <fill>
        <patternFill>
          <bgColor theme="0" tint="-0.14996795556505021"/>
        </patternFill>
      </fill>
      <border>
        <left style="thin">
          <color theme="0" tint="-0.14993743705557422"/>
        </left>
        <right style="thin">
          <color theme="0" tint="-0.14993743705557422"/>
        </right>
        <top style="thin">
          <color theme="0" tint="-0.14993743705557422"/>
        </top>
        <bottom style="thin">
          <color theme="0" tint="-0.14993743705557422"/>
        </bottom>
      </border>
    </dxf>
    <dxf>
      <font>
        <color auto="1"/>
      </font>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auto="1"/>
      </font>
      <fill>
        <patternFill>
          <bgColor rgb="FFFFFF99"/>
        </patternFill>
      </fill>
    </dxf>
    <dxf>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auto="1"/>
      </font>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ill>
        <patternFill>
          <bgColor theme="1"/>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152400</xdr:rowOff>
    </xdr:from>
    <xdr:to>
      <xdr:col>0</xdr:col>
      <xdr:colOff>2426970</xdr:colOff>
      <xdr:row>1</xdr:row>
      <xdr:rowOff>205740</xdr:rowOff>
    </xdr:to>
    <xdr:pic>
      <xdr:nvPicPr>
        <xdr:cNvPr id="2" name="Google Shape;98;p1" descr="Colorado Department of Health Care Policy and Finance logo">
          <a:extLst>
            <a:ext uri="{FF2B5EF4-FFF2-40B4-BE49-F238E27FC236}">
              <a16:creationId xmlns:a16="http://schemas.microsoft.com/office/drawing/2014/main" id="{551AB8AE-3005-90E7-4188-43305D2D3FC5}"/>
            </a:ext>
          </a:extLst>
        </xdr:cNvPr>
        <xdr:cNvPicPr preferRelativeResize="0"/>
      </xdr:nvPicPr>
      <xdr:blipFill rotWithShape="1">
        <a:blip xmlns:r="http://schemas.openxmlformats.org/officeDocument/2006/relationships" r:embed="rId1">
          <a:alphaModFix/>
        </a:blip>
        <a:srcRect/>
        <a:stretch/>
      </xdr:blipFill>
      <xdr:spPr>
        <a:xfrm>
          <a:off x="57150" y="152400"/>
          <a:ext cx="2419350" cy="419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A1471-3C98-4CA2-AD59-6E1A65D3CF10}">
  <sheetPr codeName="Sheet1">
    <pageSetUpPr fitToPage="1"/>
  </sheetPr>
  <dimension ref="A1:V46"/>
  <sheetViews>
    <sheetView topLeftCell="A13" zoomScale="70" zoomScaleNormal="70" workbookViewId="0">
      <selection activeCell="A13" sqref="A1:XFD1048576"/>
    </sheetView>
  </sheetViews>
  <sheetFormatPr defaultRowHeight="18" x14ac:dyDescent="0.35"/>
  <cols>
    <col min="1" max="1" width="37.140625" style="13" customWidth="1"/>
    <col min="2" max="3" width="49" style="13" customWidth="1"/>
    <col min="4" max="4" width="48.85546875" style="13" customWidth="1"/>
    <col min="5" max="7" width="19.85546875" style="167" customWidth="1"/>
    <col min="8" max="22" width="19.85546875" style="168" customWidth="1"/>
  </cols>
  <sheetData>
    <row r="1" spans="1:9" ht="28.5" customHeight="1" x14ac:dyDescent="0.25">
      <c r="A1" s="102"/>
      <c r="B1" s="117" t="s">
        <v>150</v>
      </c>
      <c r="C1" s="117"/>
      <c r="D1" s="117"/>
    </row>
    <row r="2" spans="1:9" ht="28.5" customHeight="1" x14ac:dyDescent="0.25">
      <c r="A2" s="103"/>
      <c r="B2" s="118"/>
      <c r="C2" s="118"/>
      <c r="D2" s="118"/>
      <c r="F2" s="167" t="s">
        <v>11</v>
      </c>
      <c r="G2" s="167" t="s">
        <v>634</v>
      </c>
      <c r="H2" s="168" t="s">
        <v>639</v>
      </c>
      <c r="I2" s="168" t="str">
        <f>IF(OR(B8=H4,B8=H7,B8=H8), "Yes", "No")</f>
        <v>No</v>
      </c>
    </row>
    <row r="3" spans="1:9" ht="45" x14ac:dyDescent="0.35">
      <c r="A3" s="99" t="s">
        <v>240</v>
      </c>
      <c r="B3" s="12"/>
      <c r="C3" s="99" t="s">
        <v>1</v>
      </c>
      <c r="D3" s="12"/>
      <c r="F3" s="167" t="s">
        <v>17</v>
      </c>
      <c r="G3" s="167" t="s">
        <v>635</v>
      </c>
      <c r="H3" s="167" t="s">
        <v>640</v>
      </c>
    </row>
    <row r="4" spans="1:9" ht="45" x14ac:dyDescent="0.35">
      <c r="A4" s="99" t="s">
        <v>648</v>
      </c>
      <c r="B4" s="12"/>
      <c r="C4" s="100" t="s">
        <v>2</v>
      </c>
      <c r="D4" s="12"/>
      <c r="G4" s="167" t="s">
        <v>636</v>
      </c>
      <c r="H4" s="168" t="s">
        <v>642</v>
      </c>
    </row>
    <row r="5" spans="1:9" ht="46.5" x14ac:dyDescent="0.35">
      <c r="A5" s="99" t="s">
        <v>241</v>
      </c>
      <c r="B5" s="14"/>
      <c r="C5" s="99" t="s">
        <v>3</v>
      </c>
      <c r="D5" s="12"/>
      <c r="G5" s="167" t="s">
        <v>637</v>
      </c>
      <c r="H5" s="168" t="s">
        <v>641</v>
      </c>
    </row>
    <row r="6" spans="1:9" ht="46.5" x14ac:dyDescent="0.35">
      <c r="A6" s="99" t="s">
        <v>0</v>
      </c>
      <c r="B6" s="14"/>
      <c r="C6" s="99" t="s">
        <v>242</v>
      </c>
      <c r="D6" s="12"/>
      <c r="H6" s="168" t="s">
        <v>643</v>
      </c>
    </row>
    <row r="7" spans="1:9" ht="31.5" x14ac:dyDescent="0.35">
      <c r="A7" s="99" t="s">
        <v>632</v>
      </c>
      <c r="B7" s="14"/>
      <c r="C7" s="99" t="s">
        <v>633</v>
      </c>
      <c r="D7" s="12"/>
      <c r="H7" s="168" t="s">
        <v>644</v>
      </c>
    </row>
    <row r="8" spans="1:9" x14ac:dyDescent="0.35">
      <c r="A8" s="99" t="s">
        <v>638</v>
      </c>
      <c r="B8" s="14"/>
      <c r="C8" s="99" t="s">
        <v>645</v>
      </c>
      <c r="D8" s="12"/>
      <c r="H8" s="168" t="s">
        <v>70</v>
      </c>
    </row>
    <row r="10" spans="1:9" ht="18" customHeight="1" x14ac:dyDescent="0.25">
      <c r="A10" s="104" t="s">
        <v>646</v>
      </c>
      <c r="B10" s="104"/>
      <c r="C10" s="104"/>
      <c r="D10" s="104"/>
      <c r="F10" s="167" t="s">
        <v>163</v>
      </c>
      <c r="G10" s="167" t="s">
        <v>173</v>
      </c>
    </row>
    <row r="11" spans="1:9" x14ac:dyDescent="0.35">
      <c r="A11" s="97"/>
      <c r="B11" s="98" t="s">
        <v>151</v>
      </c>
      <c r="C11" s="98" t="s">
        <v>152</v>
      </c>
      <c r="D11" s="98" t="s">
        <v>153</v>
      </c>
      <c r="F11" s="167" t="s">
        <v>164</v>
      </c>
      <c r="G11" s="167" t="s">
        <v>174</v>
      </c>
    </row>
    <row r="12" spans="1:9" ht="30" x14ac:dyDescent="0.35">
      <c r="A12" s="35" t="s">
        <v>159</v>
      </c>
      <c r="B12" s="15"/>
      <c r="C12" s="15"/>
      <c r="D12" s="15"/>
      <c r="F12" s="167" t="s">
        <v>165</v>
      </c>
      <c r="G12" s="167" t="s">
        <v>175</v>
      </c>
    </row>
    <row r="13" spans="1:9" ht="30" x14ac:dyDescent="0.35">
      <c r="A13" s="35" t="s">
        <v>160</v>
      </c>
      <c r="B13" s="15"/>
      <c r="C13" s="15"/>
      <c r="D13" s="15"/>
      <c r="F13" s="167" t="s">
        <v>166</v>
      </c>
      <c r="G13" s="167" t="s">
        <v>176</v>
      </c>
    </row>
    <row r="14" spans="1:9" x14ac:dyDescent="0.35">
      <c r="A14" s="35" t="s">
        <v>172</v>
      </c>
      <c r="B14" s="15"/>
      <c r="C14" s="15"/>
      <c r="D14" s="15"/>
      <c r="F14" s="167" t="s">
        <v>167</v>
      </c>
      <c r="G14" s="167" t="s">
        <v>181</v>
      </c>
    </row>
    <row r="15" spans="1:9" x14ac:dyDescent="0.35">
      <c r="A15" s="35" t="s">
        <v>161</v>
      </c>
      <c r="B15" s="15"/>
      <c r="C15" s="15"/>
      <c r="D15" s="15"/>
      <c r="F15" s="167" t="s">
        <v>168</v>
      </c>
      <c r="G15" s="167" t="s">
        <v>177</v>
      </c>
    </row>
    <row r="16" spans="1:9" x14ac:dyDescent="0.35">
      <c r="A16" s="35" t="s">
        <v>162</v>
      </c>
      <c r="B16" s="15"/>
      <c r="C16" s="15"/>
      <c r="D16" s="15"/>
      <c r="F16" s="167" t="s">
        <v>169</v>
      </c>
      <c r="G16" s="167" t="s">
        <v>178</v>
      </c>
    </row>
    <row r="17" spans="1:7" ht="36" x14ac:dyDescent="0.35">
      <c r="A17" s="35" t="s">
        <v>620</v>
      </c>
      <c r="B17" s="15"/>
      <c r="C17" s="15"/>
      <c r="D17" s="15"/>
      <c r="F17" s="167" t="s">
        <v>170</v>
      </c>
      <c r="G17" s="167" t="s">
        <v>179</v>
      </c>
    </row>
    <row r="18" spans="1:7" ht="30" x14ac:dyDescent="0.35">
      <c r="A18" s="97"/>
      <c r="B18" s="98" t="s">
        <v>154</v>
      </c>
      <c r="C18" s="98" t="s">
        <v>155</v>
      </c>
      <c r="D18" s="98" t="s">
        <v>156</v>
      </c>
      <c r="F18" s="167" t="s">
        <v>171</v>
      </c>
      <c r="G18" s="167" t="s">
        <v>180</v>
      </c>
    </row>
    <row r="19" spans="1:7" x14ac:dyDescent="0.35">
      <c r="A19" s="35" t="s">
        <v>159</v>
      </c>
      <c r="B19" s="15"/>
      <c r="C19" s="15"/>
      <c r="D19" s="15"/>
      <c r="F19" s="167" t="s">
        <v>70</v>
      </c>
      <c r="G19" s="167" t="s">
        <v>70</v>
      </c>
    </row>
    <row r="20" spans="1:7" x14ac:dyDescent="0.35">
      <c r="A20" s="35" t="s">
        <v>160</v>
      </c>
      <c r="B20" s="15"/>
      <c r="C20" s="15"/>
      <c r="D20" s="15"/>
    </row>
    <row r="21" spans="1:7" x14ac:dyDescent="0.35">
      <c r="A21" s="35" t="s">
        <v>172</v>
      </c>
      <c r="B21" s="15"/>
      <c r="C21" s="15"/>
      <c r="D21" s="15"/>
    </row>
    <row r="22" spans="1:7" x14ac:dyDescent="0.35">
      <c r="A22" s="35" t="s">
        <v>161</v>
      </c>
      <c r="B22" s="15"/>
      <c r="C22" s="15"/>
      <c r="D22" s="15"/>
    </row>
    <row r="23" spans="1:7" x14ac:dyDescent="0.35">
      <c r="A23" s="35" t="s">
        <v>162</v>
      </c>
      <c r="B23" s="15"/>
      <c r="C23" s="15"/>
      <c r="D23" s="15"/>
    </row>
    <row r="24" spans="1:7" ht="36" x14ac:dyDescent="0.35">
      <c r="A24" s="35" t="s">
        <v>620</v>
      </c>
      <c r="B24" s="15"/>
      <c r="C24" s="15"/>
      <c r="D24" s="15"/>
    </row>
    <row r="25" spans="1:7" x14ac:dyDescent="0.35">
      <c r="A25" s="97"/>
      <c r="B25" s="98" t="s">
        <v>157</v>
      </c>
      <c r="C25" s="98" t="s">
        <v>158</v>
      </c>
      <c r="D25" s="98" t="s">
        <v>188</v>
      </c>
    </row>
    <row r="26" spans="1:7" x14ac:dyDescent="0.35">
      <c r="A26" s="35" t="s">
        <v>159</v>
      </c>
      <c r="B26" s="15"/>
      <c r="C26" s="15"/>
      <c r="D26" s="15"/>
    </row>
    <row r="27" spans="1:7" x14ac:dyDescent="0.35">
      <c r="A27" s="35" t="s">
        <v>160</v>
      </c>
      <c r="B27" s="15"/>
      <c r="C27" s="15"/>
      <c r="D27" s="15"/>
    </row>
    <row r="28" spans="1:7" x14ac:dyDescent="0.35">
      <c r="A28" s="35" t="s">
        <v>172</v>
      </c>
      <c r="B28" s="15"/>
      <c r="C28" s="15"/>
      <c r="D28" s="15"/>
    </row>
    <row r="29" spans="1:7" x14ac:dyDescent="0.35">
      <c r="A29" s="35" t="s">
        <v>161</v>
      </c>
      <c r="B29" s="15"/>
      <c r="C29" s="15"/>
      <c r="D29" s="15"/>
    </row>
    <row r="30" spans="1:7" x14ac:dyDescent="0.35">
      <c r="A30" s="35" t="s">
        <v>162</v>
      </c>
      <c r="B30" s="15"/>
      <c r="C30" s="15"/>
      <c r="D30" s="15"/>
    </row>
    <row r="31" spans="1:7" ht="36" x14ac:dyDescent="0.35">
      <c r="A31" s="35" t="s">
        <v>620</v>
      </c>
      <c r="B31" s="15"/>
      <c r="C31" s="15"/>
      <c r="D31" s="15"/>
    </row>
    <row r="33" spans="1:7" ht="18.75" thickBot="1" x14ac:dyDescent="0.4"/>
    <row r="34" spans="1:7" x14ac:dyDescent="0.35">
      <c r="A34" s="105" t="s">
        <v>4</v>
      </c>
      <c r="B34" s="106"/>
      <c r="C34" s="106"/>
      <c r="D34" s="107"/>
      <c r="E34" s="168"/>
      <c r="F34" s="168"/>
    </row>
    <row r="35" spans="1:7" ht="32.25" customHeight="1" x14ac:dyDescent="0.25">
      <c r="A35" s="108" t="s">
        <v>649</v>
      </c>
      <c r="B35" s="109"/>
      <c r="C35" s="109"/>
      <c r="D35" s="110"/>
      <c r="E35" s="168"/>
      <c r="F35" s="168"/>
      <c r="G35" s="168"/>
    </row>
    <row r="36" spans="1:7" ht="32.25" customHeight="1" x14ac:dyDescent="0.25">
      <c r="A36" s="111"/>
      <c r="B36" s="112"/>
      <c r="C36" s="112"/>
      <c r="D36" s="113"/>
      <c r="E36" s="168"/>
      <c r="F36" s="168"/>
      <c r="G36" s="168"/>
    </row>
    <row r="37" spans="1:7" ht="32.25" customHeight="1" x14ac:dyDescent="0.25">
      <c r="A37" s="111"/>
      <c r="B37" s="112"/>
      <c r="C37" s="112"/>
      <c r="D37" s="113"/>
      <c r="E37" s="168"/>
      <c r="F37" s="168"/>
      <c r="G37" s="168"/>
    </row>
    <row r="38" spans="1:7" ht="32.25" customHeight="1" x14ac:dyDescent="0.25">
      <c r="A38" s="111"/>
      <c r="B38" s="112"/>
      <c r="C38" s="112"/>
      <c r="D38" s="113"/>
      <c r="E38" s="168"/>
      <c r="F38" s="168"/>
      <c r="G38" s="168"/>
    </row>
    <row r="39" spans="1:7" ht="32.25" customHeight="1" x14ac:dyDescent="0.25">
      <c r="A39" s="111"/>
      <c r="B39" s="112"/>
      <c r="C39" s="112"/>
      <c r="D39" s="113"/>
      <c r="E39" s="168"/>
      <c r="F39" s="168"/>
      <c r="G39" s="168"/>
    </row>
    <row r="40" spans="1:7" ht="32.25" customHeight="1" x14ac:dyDescent="0.25">
      <c r="A40" s="111"/>
      <c r="B40" s="112"/>
      <c r="C40" s="112"/>
      <c r="D40" s="113"/>
      <c r="E40" s="168"/>
      <c r="F40" s="168"/>
      <c r="G40" s="168"/>
    </row>
    <row r="41" spans="1:7" ht="32.25" customHeight="1" x14ac:dyDescent="0.25">
      <c r="A41" s="111"/>
      <c r="B41" s="112"/>
      <c r="C41" s="112"/>
      <c r="D41" s="113"/>
      <c r="E41" s="168"/>
      <c r="F41" s="168"/>
      <c r="G41" s="168"/>
    </row>
    <row r="42" spans="1:7" ht="32.25" customHeight="1" x14ac:dyDescent="0.25">
      <c r="A42" s="111"/>
      <c r="B42" s="112"/>
      <c r="C42" s="112"/>
      <c r="D42" s="113"/>
      <c r="E42" s="168"/>
      <c r="F42" s="168"/>
      <c r="G42" s="168"/>
    </row>
    <row r="43" spans="1:7" ht="32.25" customHeight="1" x14ac:dyDescent="0.25">
      <c r="A43" s="111"/>
      <c r="B43" s="112"/>
      <c r="C43" s="112"/>
      <c r="D43" s="113"/>
      <c r="E43" s="168"/>
      <c r="F43" s="168"/>
      <c r="G43" s="168"/>
    </row>
    <row r="44" spans="1:7" ht="32.25" customHeight="1" x14ac:dyDescent="0.25">
      <c r="A44" s="111"/>
      <c r="B44" s="112"/>
      <c r="C44" s="112"/>
      <c r="D44" s="113"/>
      <c r="E44" s="168"/>
      <c r="F44" s="168"/>
      <c r="G44" s="168"/>
    </row>
    <row r="45" spans="1:7" ht="32.25" customHeight="1" thickBot="1" x14ac:dyDescent="0.3">
      <c r="A45" s="114"/>
      <c r="B45" s="115"/>
      <c r="C45" s="115"/>
      <c r="D45" s="116"/>
      <c r="E45" s="168"/>
      <c r="F45" s="168"/>
      <c r="G45" s="168"/>
    </row>
    <row r="46" spans="1:7" x14ac:dyDescent="0.35">
      <c r="G46" s="168"/>
    </row>
  </sheetData>
  <sheetProtection selectLockedCells="1"/>
  <mergeCells count="5">
    <mergeCell ref="A1:A2"/>
    <mergeCell ref="A10:D10"/>
    <mergeCell ref="A34:D34"/>
    <mergeCell ref="A35:D45"/>
    <mergeCell ref="B1:D2"/>
  </mergeCells>
  <conditionalFormatting sqref="C8:D8">
    <cfRule type="expression" dxfId="54" priority="1">
      <formula>$I$2&lt;&gt;"Yes"</formula>
    </cfRule>
  </conditionalFormatting>
  <conditionalFormatting sqref="D3:D8 B3:B8">
    <cfRule type="containsBlanks" dxfId="53" priority="2">
      <formula>LEN(TRIM(B3))=0</formula>
    </cfRule>
  </conditionalFormatting>
  <dataValidations count="5">
    <dataValidation type="list" allowBlank="1" showInputMessage="1" showErrorMessage="1" sqref="B17:D17 B31:D31 B24:D24" xr:uid="{6F265DF3-BFE8-490D-8368-DA8276013B41}">
      <formula1>$F$10:$F$19</formula1>
    </dataValidation>
    <dataValidation type="list" allowBlank="1" showInputMessage="1" showErrorMessage="1" sqref="B13:D13 B20:D20 B27:D27" xr:uid="{A38BF949-C05E-44E8-BA8A-CAE7A26B5A20}">
      <formula1>$G$10:$G$19</formula1>
    </dataValidation>
    <dataValidation type="list" allowBlank="1" showInputMessage="1" showErrorMessage="1" sqref="D7" xr:uid="{F1D6A2A0-9253-43CB-B769-7EA50F80DD74}">
      <formula1>$G$1:$G$5</formula1>
    </dataValidation>
    <dataValidation type="list" allowBlank="1" showInputMessage="1" showErrorMessage="1" sqref="B7" xr:uid="{EF297557-3260-4FB6-9D16-27B41E55A508}">
      <formula1>$F$1:$F$3</formula1>
    </dataValidation>
    <dataValidation type="list" allowBlank="1" showInputMessage="1" showErrorMessage="1" sqref="B8" xr:uid="{5456E558-2E00-4FCD-BDA0-068ECAD042C7}">
      <formula1>$H$1:$H$8</formula1>
    </dataValidation>
  </dataValidations>
  <pageMargins left="0.25" right="0.25" top="0.75" bottom="0.75" header="0.3" footer="0.3"/>
  <pageSetup scale="73" fitToHeight="0" orientation="landscape" horizontalDpi="360" verticalDpi="360" r:id="rId1"/>
  <headerFooter>
    <oddFooter>&amp;LISLA Face Sheet&amp;RPage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5D6F2-CD21-4D43-B6F2-4128F9731403}">
  <sheetPr codeName="Sheet2">
    <pageSetUpPr fitToPage="1"/>
  </sheetPr>
  <dimension ref="A1:V90"/>
  <sheetViews>
    <sheetView topLeftCell="A68" zoomScale="80" zoomScaleNormal="80" workbookViewId="0">
      <selection activeCell="A2" sqref="A1:A1048576"/>
    </sheetView>
  </sheetViews>
  <sheetFormatPr defaultRowHeight="18" x14ac:dyDescent="0.25"/>
  <cols>
    <col min="1" max="1" width="11.42578125" style="26" customWidth="1"/>
    <col min="2" max="2" width="98.5703125" style="26" customWidth="1"/>
    <col min="3" max="3" width="17" style="27" customWidth="1"/>
    <col min="4" max="4" width="20.5703125" style="3" hidden="1" customWidth="1"/>
    <col min="5" max="11" width="18.7109375" style="168" customWidth="1"/>
    <col min="12" max="22" width="13.85546875" style="168" customWidth="1"/>
  </cols>
  <sheetData>
    <row r="1" spans="1:11" x14ac:dyDescent="0.25">
      <c r="A1" s="136" t="s">
        <v>273</v>
      </c>
      <c r="B1" s="136"/>
      <c r="C1" s="136"/>
    </row>
    <row r="2" spans="1:11" x14ac:dyDescent="0.25">
      <c r="A2" s="16" t="s">
        <v>5</v>
      </c>
      <c r="B2" s="16" t="s">
        <v>6</v>
      </c>
      <c r="C2" s="16" t="s">
        <v>7</v>
      </c>
      <c r="D2" s="5" t="s">
        <v>8</v>
      </c>
    </row>
    <row r="3" spans="1:11" ht="45" x14ac:dyDescent="0.35">
      <c r="A3" s="124" t="s">
        <v>9</v>
      </c>
      <c r="B3" s="125"/>
      <c r="C3" s="126"/>
      <c r="F3" s="168" t="s">
        <v>10</v>
      </c>
      <c r="G3" s="168" t="s">
        <v>11</v>
      </c>
      <c r="H3" s="170" t="s">
        <v>12</v>
      </c>
      <c r="I3" s="168" t="s">
        <v>11</v>
      </c>
      <c r="J3" s="168" t="s">
        <v>13</v>
      </c>
      <c r="K3" s="168" t="s">
        <v>11</v>
      </c>
    </row>
    <row r="4" spans="1:11" ht="60" x14ac:dyDescent="0.25">
      <c r="A4" s="127" t="s">
        <v>14</v>
      </c>
      <c r="B4" s="17" t="s">
        <v>189</v>
      </c>
      <c r="C4" s="15" t="s">
        <v>11</v>
      </c>
      <c r="D4" s="11" t="s">
        <v>15</v>
      </c>
      <c r="F4" s="168" t="s">
        <v>19</v>
      </c>
      <c r="G4" s="168" t="s">
        <v>16</v>
      </c>
      <c r="H4" s="170" t="s">
        <v>513</v>
      </c>
      <c r="I4" s="168" t="s">
        <v>17</v>
      </c>
      <c r="J4" s="168" t="s">
        <v>18</v>
      </c>
      <c r="K4" s="168" t="s">
        <v>17</v>
      </c>
    </row>
    <row r="5" spans="1:11" ht="45" x14ac:dyDescent="0.25">
      <c r="A5" s="127"/>
      <c r="B5" s="17" t="s">
        <v>190</v>
      </c>
      <c r="C5" s="15"/>
      <c r="D5" s="11" t="s">
        <v>15</v>
      </c>
      <c r="F5" s="168" t="s">
        <v>22</v>
      </c>
      <c r="G5" s="168" t="s">
        <v>20</v>
      </c>
      <c r="H5" s="170" t="s">
        <v>17</v>
      </c>
      <c r="J5" s="168" t="s">
        <v>17</v>
      </c>
      <c r="K5" s="168" t="s">
        <v>21</v>
      </c>
    </row>
    <row r="6" spans="1:11" ht="36" x14ac:dyDescent="0.25">
      <c r="A6" s="127"/>
      <c r="B6" s="17" t="s">
        <v>191</v>
      </c>
      <c r="C6" s="15"/>
      <c r="D6" s="11" t="s">
        <v>15</v>
      </c>
      <c r="F6" s="168" t="s">
        <v>23</v>
      </c>
    </row>
    <row r="7" spans="1:11" ht="36" x14ac:dyDescent="0.25">
      <c r="A7" s="127"/>
      <c r="B7" s="17" t="s">
        <v>192</v>
      </c>
      <c r="C7" s="15"/>
      <c r="D7" s="11" t="s">
        <v>15</v>
      </c>
      <c r="F7" s="168" t="s">
        <v>24</v>
      </c>
    </row>
    <row r="8" spans="1:11" x14ac:dyDescent="0.25">
      <c r="A8" s="127"/>
      <c r="B8" s="17" t="s">
        <v>193</v>
      </c>
      <c r="C8" s="15"/>
      <c r="D8" s="11" t="s">
        <v>15</v>
      </c>
      <c r="F8" s="168" t="s">
        <v>25</v>
      </c>
    </row>
    <row r="9" spans="1:11" ht="30" x14ac:dyDescent="0.25">
      <c r="A9" s="127"/>
      <c r="B9" s="17" t="s">
        <v>194</v>
      </c>
      <c r="C9" s="15"/>
      <c r="D9" s="11" t="s">
        <v>15</v>
      </c>
      <c r="F9" s="168" t="s">
        <v>27</v>
      </c>
    </row>
    <row r="10" spans="1:11" ht="75" x14ac:dyDescent="0.25">
      <c r="A10" s="127"/>
      <c r="B10" s="17" t="s">
        <v>195</v>
      </c>
      <c r="C10" s="15"/>
      <c r="D10" s="11" t="s">
        <v>26</v>
      </c>
      <c r="F10" s="168" t="s">
        <v>28</v>
      </c>
    </row>
    <row r="11" spans="1:11" x14ac:dyDescent="0.25">
      <c r="A11" s="127"/>
      <c r="B11" s="17" t="s">
        <v>196</v>
      </c>
      <c r="C11" s="15"/>
      <c r="D11" s="11" t="s">
        <v>26</v>
      </c>
      <c r="F11" s="168" t="s">
        <v>29</v>
      </c>
    </row>
    <row r="12" spans="1:11" x14ac:dyDescent="0.25">
      <c r="A12" s="127"/>
      <c r="B12" s="17" t="s">
        <v>197</v>
      </c>
      <c r="C12" s="15"/>
      <c r="D12" s="11" t="s">
        <v>26</v>
      </c>
    </row>
    <row r="13" spans="1:11" ht="105" x14ac:dyDescent="0.25">
      <c r="A13" s="127"/>
      <c r="B13" s="17" t="s">
        <v>198</v>
      </c>
      <c r="C13" s="15" t="s">
        <v>10</v>
      </c>
      <c r="D13" s="11" t="s">
        <v>26</v>
      </c>
      <c r="F13" s="168" t="s">
        <v>654</v>
      </c>
    </row>
    <row r="14" spans="1:11" ht="105" x14ac:dyDescent="0.25">
      <c r="A14" s="127"/>
      <c r="B14" s="17" t="s">
        <v>199</v>
      </c>
      <c r="C14" s="15"/>
      <c r="D14" s="11" t="s">
        <v>26</v>
      </c>
      <c r="F14" s="168" t="s">
        <v>655</v>
      </c>
    </row>
    <row r="15" spans="1:11" ht="36" x14ac:dyDescent="0.25">
      <c r="A15" s="123" t="s">
        <v>31</v>
      </c>
      <c r="B15" s="18" t="s">
        <v>200</v>
      </c>
      <c r="C15" s="19"/>
      <c r="D15" s="11" t="s">
        <v>15</v>
      </c>
    </row>
    <row r="16" spans="1:11" x14ac:dyDescent="0.25">
      <c r="A16" s="123"/>
      <c r="B16" s="18" t="s">
        <v>201</v>
      </c>
      <c r="C16" s="19"/>
      <c r="D16" s="11" t="s">
        <v>26</v>
      </c>
    </row>
    <row r="17" spans="1:4" ht="36" x14ac:dyDescent="0.25">
      <c r="A17" s="123"/>
      <c r="B17" s="18" t="s">
        <v>202</v>
      </c>
      <c r="C17" s="19"/>
      <c r="D17" s="11" t="s">
        <v>15</v>
      </c>
    </row>
    <row r="18" spans="1:4" ht="36" x14ac:dyDescent="0.25">
      <c r="A18" s="120" t="s">
        <v>32</v>
      </c>
      <c r="B18" s="20" t="s">
        <v>203</v>
      </c>
      <c r="C18" s="15"/>
      <c r="D18" s="11" t="s">
        <v>15</v>
      </c>
    </row>
    <row r="19" spans="1:4" ht="36" x14ac:dyDescent="0.25">
      <c r="A19" s="121"/>
      <c r="B19" s="20" t="s">
        <v>204</v>
      </c>
      <c r="C19" s="15"/>
      <c r="D19" s="11" t="s">
        <v>26</v>
      </c>
    </row>
    <row r="20" spans="1:4" ht="54" x14ac:dyDescent="0.25">
      <c r="A20" s="121"/>
      <c r="B20" s="20" t="s">
        <v>205</v>
      </c>
      <c r="C20" s="15"/>
      <c r="D20" s="11" t="s">
        <v>26</v>
      </c>
    </row>
    <row r="21" spans="1:4" ht="54" x14ac:dyDescent="0.25">
      <c r="A21" s="121"/>
      <c r="B21" s="20" t="s">
        <v>206</v>
      </c>
      <c r="C21" s="15"/>
      <c r="D21" s="11" t="s">
        <v>26</v>
      </c>
    </row>
    <row r="22" spans="1:4" ht="36" x14ac:dyDescent="0.25">
      <c r="A22" s="122"/>
      <c r="B22" s="17" t="s">
        <v>607</v>
      </c>
      <c r="C22" s="15"/>
      <c r="D22" s="11" t="s">
        <v>26</v>
      </c>
    </row>
    <row r="23" spans="1:4" ht="36" x14ac:dyDescent="0.25">
      <c r="A23" s="123" t="s">
        <v>34</v>
      </c>
      <c r="B23" s="18" t="s">
        <v>207</v>
      </c>
      <c r="C23" s="19"/>
      <c r="D23" s="11" t="s">
        <v>15</v>
      </c>
    </row>
    <row r="24" spans="1:4" ht="36" x14ac:dyDescent="0.25">
      <c r="A24" s="123"/>
      <c r="B24" s="18" t="s">
        <v>208</v>
      </c>
      <c r="C24" s="19"/>
      <c r="D24" s="11" t="s">
        <v>15</v>
      </c>
    </row>
    <row r="25" spans="1:4" ht="36" x14ac:dyDescent="0.25">
      <c r="A25" s="123"/>
      <c r="B25" s="18" t="s">
        <v>209</v>
      </c>
      <c r="C25" s="19"/>
      <c r="D25" s="11" t="s">
        <v>15</v>
      </c>
    </row>
    <row r="26" spans="1:4" ht="54" x14ac:dyDescent="0.25">
      <c r="A26" s="120" t="s">
        <v>33</v>
      </c>
      <c r="B26" s="20" t="s">
        <v>210</v>
      </c>
      <c r="C26" s="15"/>
      <c r="D26" s="11" t="s">
        <v>15</v>
      </c>
    </row>
    <row r="27" spans="1:4" x14ac:dyDescent="0.25">
      <c r="A27" s="121"/>
      <c r="B27" s="20" t="s">
        <v>211</v>
      </c>
      <c r="C27" s="15"/>
      <c r="D27" s="11" t="s">
        <v>15</v>
      </c>
    </row>
    <row r="28" spans="1:4" ht="72" x14ac:dyDescent="0.25">
      <c r="A28" s="121"/>
      <c r="B28" s="20" t="s">
        <v>212</v>
      </c>
      <c r="C28" s="15"/>
      <c r="D28" s="11" t="s">
        <v>15</v>
      </c>
    </row>
    <row r="29" spans="1:4" ht="54" x14ac:dyDescent="0.25">
      <c r="A29" s="121"/>
      <c r="B29" s="17" t="s">
        <v>213</v>
      </c>
      <c r="C29" s="15"/>
      <c r="D29" s="11" t="s">
        <v>15</v>
      </c>
    </row>
    <row r="30" spans="1:4" ht="36" x14ac:dyDescent="0.25">
      <c r="A30" s="121"/>
      <c r="B30" s="17" t="s">
        <v>214</v>
      </c>
      <c r="C30" s="15"/>
      <c r="D30" s="11" t="s">
        <v>15</v>
      </c>
    </row>
    <row r="31" spans="1:4" ht="36" x14ac:dyDescent="0.25">
      <c r="A31" s="121"/>
      <c r="B31" s="17" t="s">
        <v>215</v>
      </c>
      <c r="C31" s="15"/>
      <c r="D31" s="11" t="s">
        <v>15</v>
      </c>
    </row>
    <row r="32" spans="1:4" ht="36" x14ac:dyDescent="0.25">
      <c r="A32" s="122"/>
      <c r="B32" s="17" t="s">
        <v>216</v>
      </c>
      <c r="C32" s="15"/>
      <c r="D32" s="11" t="s">
        <v>15</v>
      </c>
    </row>
    <row r="33" spans="1:4" ht="36" x14ac:dyDescent="0.25">
      <c r="A33" s="129" t="s">
        <v>30</v>
      </c>
      <c r="B33" s="18" t="s">
        <v>217</v>
      </c>
      <c r="C33" s="19"/>
      <c r="D33" s="11" t="s">
        <v>15</v>
      </c>
    </row>
    <row r="34" spans="1:4" ht="36" x14ac:dyDescent="0.25">
      <c r="A34" s="130"/>
      <c r="B34" s="18" t="s">
        <v>218</v>
      </c>
      <c r="C34" s="19"/>
      <c r="D34" s="11" t="s">
        <v>26</v>
      </c>
    </row>
    <row r="35" spans="1:4" x14ac:dyDescent="0.25">
      <c r="A35" s="130"/>
      <c r="B35" s="18" t="s">
        <v>219</v>
      </c>
      <c r="C35" s="19"/>
      <c r="D35" s="11" t="s">
        <v>15</v>
      </c>
    </row>
    <row r="36" spans="1:4" ht="36" x14ac:dyDescent="0.25">
      <c r="A36" s="130"/>
      <c r="B36" s="21" t="s">
        <v>220</v>
      </c>
      <c r="C36" s="19"/>
      <c r="D36" s="11" t="s">
        <v>26</v>
      </c>
    </row>
    <row r="37" spans="1:4" ht="36" x14ac:dyDescent="0.25">
      <c r="A37" s="131"/>
      <c r="B37" s="21" t="s">
        <v>221</v>
      </c>
      <c r="C37" s="19"/>
      <c r="D37" s="11" t="s">
        <v>26</v>
      </c>
    </row>
    <row r="38" spans="1:4" x14ac:dyDescent="0.35">
      <c r="A38" s="128" t="s">
        <v>35</v>
      </c>
      <c r="B38" s="128"/>
      <c r="C38" s="128"/>
    </row>
    <row r="39" spans="1:4" ht="36" x14ac:dyDescent="0.25">
      <c r="A39" s="127" t="s">
        <v>36</v>
      </c>
      <c r="B39" s="20" t="s">
        <v>222</v>
      </c>
      <c r="C39" s="15"/>
      <c r="D39" s="11" t="s">
        <v>26</v>
      </c>
    </row>
    <row r="40" spans="1:4" ht="36" x14ac:dyDescent="0.25">
      <c r="A40" s="127"/>
      <c r="B40" s="20" t="s">
        <v>223</v>
      </c>
      <c r="C40" s="15"/>
      <c r="D40" s="11" t="s">
        <v>26</v>
      </c>
    </row>
    <row r="41" spans="1:4" ht="54" x14ac:dyDescent="0.25">
      <c r="A41" s="123" t="s">
        <v>38</v>
      </c>
      <c r="B41" s="18" t="s">
        <v>224</v>
      </c>
      <c r="C41" s="19"/>
      <c r="D41" s="11" t="s">
        <v>26</v>
      </c>
    </row>
    <row r="42" spans="1:4" ht="54" x14ac:dyDescent="0.25">
      <c r="A42" s="123"/>
      <c r="B42" s="21" t="s">
        <v>225</v>
      </c>
      <c r="C42" s="19"/>
      <c r="D42" s="11" t="s">
        <v>26</v>
      </c>
    </row>
    <row r="43" spans="1:4" ht="36" x14ac:dyDescent="0.25">
      <c r="A43" s="123"/>
      <c r="B43" s="18" t="s">
        <v>226</v>
      </c>
      <c r="C43" s="19"/>
      <c r="D43" s="11" t="s">
        <v>26</v>
      </c>
    </row>
    <row r="44" spans="1:4" ht="36" x14ac:dyDescent="0.25">
      <c r="A44" s="127" t="s">
        <v>37</v>
      </c>
      <c r="B44" s="20" t="s">
        <v>227</v>
      </c>
      <c r="C44" s="15"/>
      <c r="D44" s="11" t="s">
        <v>26</v>
      </c>
    </row>
    <row r="45" spans="1:4" ht="36" x14ac:dyDescent="0.25">
      <c r="A45" s="127"/>
      <c r="B45" s="20" t="s">
        <v>228</v>
      </c>
      <c r="C45" s="15"/>
      <c r="D45" s="11" t="s">
        <v>26</v>
      </c>
    </row>
    <row r="46" spans="1:4" ht="36" x14ac:dyDescent="0.25">
      <c r="A46" s="127"/>
      <c r="B46" s="20" t="s">
        <v>229</v>
      </c>
      <c r="C46" s="15"/>
      <c r="D46" s="11" t="s">
        <v>26</v>
      </c>
    </row>
    <row r="47" spans="1:4" ht="36" x14ac:dyDescent="0.25">
      <c r="A47" s="127"/>
      <c r="B47" s="20" t="s">
        <v>230</v>
      </c>
      <c r="C47" s="15"/>
      <c r="D47" s="11" t="s">
        <v>26</v>
      </c>
    </row>
    <row r="48" spans="1:4" ht="36" x14ac:dyDescent="0.25">
      <c r="A48" s="123" t="s">
        <v>44</v>
      </c>
      <c r="B48" s="21" t="s">
        <v>231</v>
      </c>
      <c r="C48" s="19"/>
      <c r="D48" s="11" t="s">
        <v>26</v>
      </c>
    </row>
    <row r="49" spans="1:9" ht="54" x14ac:dyDescent="0.25">
      <c r="A49" s="123"/>
      <c r="B49" s="18" t="s">
        <v>631</v>
      </c>
      <c r="C49" s="19"/>
      <c r="D49" s="11" t="s">
        <v>26</v>
      </c>
    </row>
    <row r="50" spans="1:9" x14ac:dyDescent="0.25">
      <c r="A50" s="127" t="s">
        <v>39</v>
      </c>
      <c r="B50" s="134" t="s">
        <v>608</v>
      </c>
      <c r="C50" s="135"/>
      <c r="D50" s="11" t="s">
        <v>26</v>
      </c>
    </row>
    <row r="51" spans="1:9" x14ac:dyDescent="0.25">
      <c r="A51" s="127"/>
      <c r="B51" s="22" t="s">
        <v>40</v>
      </c>
      <c r="C51" s="15" t="s">
        <v>11</v>
      </c>
      <c r="D51" s="11" t="s">
        <v>26</v>
      </c>
      <c r="H51" s="169" t="b">
        <f>IF(C51="Yes",TRUE,FALSE)</f>
        <v>1</v>
      </c>
      <c r="I51" s="169" t="b">
        <f>IF(OR(H51,H52,H53,H54)=TRUE,TRUE,FALSE)</f>
        <v>1</v>
      </c>
    </row>
    <row r="52" spans="1:9" x14ac:dyDescent="0.25">
      <c r="A52" s="127"/>
      <c r="B52" s="22" t="s">
        <v>41</v>
      </c>
      <c r="C52" s="15" t="s">
        <v>11</v>
      </c>
      <c r="D52" s="11" t="s">
        <v>26</v>
      </c>
      <c r="H52" s="169" t="b">
        <f>IF(C52="Yes",TRUE,FALSE)</f>
        <v>1</v>
      </c>
      <c r="I52" s="169"/>
    </row>
    <row r="53" spans="1:9" x14ac:dyDescent="0.25">
      <c r="A53" s="127"/>
      <c r="B53" s="22" t="s">
        <v>42</v>
      </c>
      <c r="C53" s="15" t="s">
        <v>11</v>
      </c>
      <c r="D53" s="11" t="s">
        <v>26</v>
      </c>
      <c r="H53" s="169" t="b">
        <f>IF(C53="Yes",TRUE,FALSE)</f>
        <v>1</v>
      </c>
      <c r="I53" s="169"/>
    </row>
    <row r="54" spans="1:9" x14ac:dyDescent="0.25">
      <c r="A54" s="127"/>
      <c r="B54" s="22" t="s">
        <v>43</v>
      </c>
      <c r="C54" s="15" t="s">
        <v>17</v>
      </c>
      <c r="D54" s="11" t="s">
        <v>26</v>
      </c>
      <c r="H54" s="169" t="b">
        <f>IF(C54="Yes",TRUE,FALSE)</f>
        <v>0</v>
      </c>
      <c r="I54" s="169"/>
    </row>
    <row r="55" spans="1:9" ht="36" x14ac:dyDescent="0.25">
      <c r="A55" s="127"/>
      <c r="B55" s="23" t="s">
        <v>232</v>
      </c>
      <c r="C55" s="15" t="s">
        <v>11</v>
      </c>
      <c r="D55" s="11" t="s">
        <v>26</v>
      </c>
    </row>
    <row r="56" spans="1:9" ht="36" x14ac:dyDescent="0.25">
      <c r="A56" s="127"/>
      <c r="B56" s="23" t="s">
        <v>233</v>
      </c>
      <c r="C56" s="15"/>
      <c r="D56" s="11" t="s">
        <v>26</v>
      </c>
    </row>
    <row r="57" spans="1:9" ht="72" x14ac:dyDescent="0.25">
      <c r="A57" s="127"/>
      <c r="B57" s="23" t="s">
        <v>234</v>
      </c>
      <c r="C57" s="15"/>
      <c r="D57" s="11" t="s">
        <v>26</v>
      </c>
    </row>
    <row r="58" spans="1:9" x14ac:dyDescent="0.25">
      <c r="A58" s="123" t="s">
        <v>45</v>
      </c>
      <c r="B58" s="132" t="s">
        <v>609</v>
      </c>
      <c r="C58" s="133"/>
      <c r="D58" s="11" t="s">
        <v>26</v>
      </c>
      <c r="H58" s="169"/>
      <c r="I58" s="169"/>
    </row>
    <row r="59" spans="1:9" x14ac:dyDescent="0.25">
      <c r="A59" s="123"/>
      <c r="B59" s="24" t="s">
        <v>46</v>
      </c>
      <c r="C59" s="19" t="s">
        <v>11</v>
      </c>
      <c r="D59" s="11" t="s">
        <v>26</v>
      </c>
      <c r="H59" s="169" t="b">
        <f t="shared" ref="H59:H64" si="0">IF(C59="Yes",TRUE,FALSE)</f>
        <v>1</v>
      </c>
      <c r="I59" s="169"/>
    </row>
    <row r="60" spans="1:9" x14ac:dyDescent="0.25">
      <c r="A60" s="123"/>
      <c r="B60" s="24" t="s">
        <v>47</v>
      </c>
      <c r="C60" s="19" t="s">
        <v>11</v>
      </c>
      <c r="D60" s="11" t="s">
        <v>26</v>
      </c>
      <c r="H60" s="169" t="b">
        <f t="shared" si="0"/>
        <v>1</v>
      </c>
      <c r="I60" s="169"/>
    </row>
    <row r="61" spans="1:9" x14ac:dyDescent="0.25">
      <c r="A61" s="123"/>
      <c r="B61" s="24" t="s">
        <v>48</v>
      </c>
      <c r="C61" s="19" t="s">
        <v>11</v>
      </c>
      <c r="D61" s="11" t="s">
        <v>26</v>
      </c>
      <c r="H61" s="169" t="b">
        <f t="shared" si="0"/>
        <v>1</v>
      </c>
      <c r="I61" s="169"/>
    </row>
    <row r="62" spans="1:9" x14ac:dyDescent="0.25">
      <c r="A62" s="123"/>
      <c r="B62" s="24" t="s">
        <v>49</v>
      </c>
      <c r="C62" s="19" t="s">
        <v>11</v>
      </c>
      <c r="D62" s="11" t="s">
        <v>26</v>
      </c>
      <c r="H62" s="169" t="b">
        <f t="shared" si="0"/>
        <v>1</v>
      </c>
      <c r="I62" s="169" t="b">
        <f>IF(OR(H59,H60,H61,H62,H63,H64)=TRUE,TRUE,FALSE)</f>
        <v>1</v>
      </c>
    </row>
    <row r="63" spans="1:9" x14ac:dyDescent="0.25">
      <c r="A63" s="123"/>
      <c r="B63" s="24" t="s">
        <v>50</v>
      </c>
      <c r="C63" s="19" t="s">
        <v>11</v>
      </c>
      <c r="D63" s="11" t="s">
        <v>26</v>
      </c>
      <c r="H63" s="169" t="b">
        <f t="shared" si="0"/>
        <v>1</v>
      </c>
      <c r="I63" s="169"/>
    </row>
    <row r="64" spans="1:9" x14ac:dyDescent="0.25">
      <c r="A64" s="123"/>
      <c r="B64" s="24" t="s">
        <v>51</v>
      </c>
      <c r="C64" s="19" t="s">
        <v>17</v>
      </c>
      <c r="D64" s="11" t="s">
        <v>26</v>
      </c>
      <c r="H64" s="169" t="b">
        <f t="shared" si="0"/>
        <v>0</v>
      </c>
      <c r="I64" s="169"/>
    </row>
    <row r="65" spans="1:4" ht="54" x14ac:dyDescent="0.25">
      <c r="A65" s="123"/>
      <c r="B65" s="25" t="s">
        <v>235</v>
      </c>
      <c r="C65" s="19"/>
      <c r="D65" s="11" t="s">
        <v>26</v>
      </c>
    </row>
    <row r="66" spans="1:4" ht="54" x14ac:dyDescent="0.25">
      <c r="A66" s="123"/>
      <c r="B66" s="25" t="s">
        <v>236</v>
      </c>
      <c r="C66" s="19"/>
      <c r="D66" s="11" t="s">
        <v>26</v>
      </c>
    </row>
    <row r="67" spans="1:4" ht="54" x14ac:dyDescent="0.25">
      <c r="A67" s="123"/>
      <c r="B67" s="25" t="s">
        <v>237</v>
      </c>
      <c r="C67" s="19"/>
      <c r="D67" s="11" t="s">
        <v>26</v>
      </c>
    </row>
    <row r="68" spans="1:4" ht="54" x14ac:dyDescent="0.25">
      <c r="A68" s="123"/>
      <c r="B68" s="25" t="s">
        <v>238</v>
      </c>
      <c r="C68" s="19"/>
      <c r="D68" s="11" t="s">
        <v>26</v>
      </c>
    </row>
    <row r="69" spans="1:4" ht="54" x14ac:dyDescent="0.25">
      <c r="A69" s="123"/>
      <c r="B69" s="25" t="s">
        <v>239</v>
      </c>
      <c r="C69" s="19"/>
      <c r="D69" s="11" t="s">
        <v>26</v>
      </c>
    </row>
    <row r="71" spans="1:4" x14ac:dyDescent="0.25">
      <c r="A71" s="137" t="s">
        <v>182</v>
      </c>
      <c r="B71" s="137"/>
      <c r="C71" s="137"/>
    </row>
    <row r="72" spans="1:4" ht="15" x14ac:dyDescent="0.25">
      <c r="A72" s="119"/>
      <c r="B72" s="119"/>
      <c r="C72" s="119"/>
    </row>
    <row r="73" spans="1:4" ht="15" x14ac:dyDescent="0.25">
      <c r="A73" s="119"/>
      <c r="B73" s="119"/>
      <c r="C73" s="119"/>
    </row>
    <row r="74" spans="1:4" ht="15" x14ac:dyDescent="0.25">
      <c r="A74" s="119"/>
      <c r="B74" s="119"/>
      <c r="C74" s="119"/>
    </row>
    <row r="75" spans="1:4" ht="15" x14ac:dyDescent="0.25">
      <c r="A75" s="119"/>
      <c r="B75" s="119"/>
      <c r="C75" s="119"/>
    </row>
    <row r="76" spans="1:4" ht="15" x14ac:dyDescent="0.25">
      <c r="A76" s="119"/>
      <c r="B76" s="119"/>
      <c r="C76" s="119"/>
    </row>
    <row r="77" spans="1:4" ht="15" x14ac:dyDescent="0.25">
      <c r="A77" s="119"/>
      <c r="B77" s="119"/>
      <c r="C77" s="119"/>
    </row>
    <row r="78" spans="1:4" ht="15" x14ac:dyDescent="0.25">
      <c r="A78" s="119"/>
      <c r="B78" s="119"/>
      <c r="C78" s="119"/>
    </row>
    <row r="79" spans="1:4" ht="15" x14ac:dyDescent="0.25">
      <c r="A79" s="119"/>
      <c r="B79" s="119"/>
      <c r="C79" s="119"/>
    </row>
    <row r="80" spans="1:4" ht="15" x14ac:dyDescent="0.25">
      <c r="A80" s="119"/>
      <c r="B80" s="119"/>
      <c r="C80" s="119"/>
    </row>
    <row r="81" spans="1:3" ht="15" x14ac:dyDescent="0.25">
      <c r="A81" s="119"/>
      <c r="B81" s="119"/>
      <c r="C81" s="119"/>
    </row>
    <row r="82" spans="1:3" ht="15" x14ac:dyDescent="0.25">
      <c r="A82" s="119"/>
      <c r="B82" s="119"/>
      <c r="C82" s="119"/>
    </row>
    <row r="83" spans="1:3" ht="15" x14ac:dyDescent="0.25">
      <c r="A83" s="119"/>
      <c r="B83" s="119"/>
      <c r="C83" s="119"/>
    </row>
    <row r="84" spans="1:3" ht="15" x14ac:dyDescent="0.25">
      <c r="A84" s="119"/>
      <c r="B84" s="119"/>
      <c r="C84" s="119"/>
    </row>
    <row r="85" spans="1:3" ht="15" x14ac:dyDescent="0.25">
      <c r="A85" s="119"/>
      <c r="B85" s="119"/>
      <c r="C85" s="119"/>
    </row>
    <row r="86" spans="1:3" ht="15" x14ac:dyDescent="0.25">
      <c r="A86" s="119"/>
      <c r="B86" s="119"/>
      <c r="C86" s="119"/>
    </row>
    <row r="87" spans="1:3" ht="15" x14ac:dyDescent="0.25">
      <c r="A87" s="119"/>
      <c r="B87" s="119"/>
      <c r="C87" s="119"/>
    </row>
    <row r="88" spans="1:3" ht="15" x14ac:dyDescent="0.25">
      <c r="A88" s="119"/>
      <c r="B88" s="119"/>
      <c r="C88" s="119"/>
    </row>
    <row r="89" spans="1:3" ht="15" x14ac:dyDescent="0.25">
      <c r="A89" s="119"/>
      <c r="B89" s="119"/>
      <c r="C89" s="119"/>
    </row>
    <row r="90" spans="1:3" ht="15" x14ac:dyDescent="0.25">
      <c r="A90" s="119"/>
      <c r="B90" s="119"/>
      <c r="C90" s="119"/>
    </row>
  </sheetData>
  <sheetProtection selectLockedCells="1"/>
  <mergeCells count="19">
    <mergeCell ref="B50:C50"/>
    <mergeCell ref="A1:C1"/>
    <mergeCell ref="A71:C71"/>
    <mergeCell ref="A72:C90"/>
    <mergeCell ref="A26:A32"/>
    <mergeCell ref="A48:A49"/>
    <mergeCell ref="A3:C3"/>
    <mergeCell ref="A4:A14"/>
    <mergeCell ref="A58:A69"/>
    <mergeCell ref="A38:C38"/>
    <mergeCell ref="A39:A40"/>
    <mergeCell ref="A44:A47"/>
    <mergeCell ref="A41:A43"/>
    <mergeCell ref="A50:A57"/>
    <mergeCell ref="A15:A17"/>
    <mergeCell ref="A23:A25"/>
    <mergeCell ref="A33:A37"/>
    <mergeCell ref="A18:A22"/>
    <mergeCell ref="B58:C58"/>
  </mergeCells>
  <conditionalFormatting sqref="B5:C12">
    <cfRule type="expression" dxfId="52" priority="36">
      <formula>$C$4&lt;&gt;"Yes"</formula>
    </cfRule>
  </conditionalFormatting>
  <conditionalFormatting sqref="B7:C7">
    <cfRule type="expression" dxfId="51" priority="26">
      <formula>$C$6="Age Appropriate Dependence"</formula>
    </cfRule>
    <cfRule type="expression" dxfId="50" priority="27">
      <formula>$C$6="Independent"</formula>
    </cfRule>
  </conditionalFormatting>
  <conditionalFormatting sqref="B9:C9">
    <cfRule type="expression" dxfId="49" priority="18">
      <formula>$C$8="Age Appropriate Dependence"</formula>
    </cfRule>
    <cfRule type="expression" dxfId="48" priority="25">
      <formula>$C$8="Independent"</formula>
    </cfRule>
  </conditionalFormatting>
  <conditionalFormatting sqref="B13:C14">
    <cfRule type="expression" dxfId="47" priority="30">
      <formula>$C$4=""</formula>
    </cfRule>
    <cfRule type="expression" dxfId="46" priority="32">
      <formula>$C$4="Yes"</formula>
    </cfRule>
  </conditionalFormatting>
  <conditionalFormatting sqref="B55:C55">
    <cfRule type="expression" dxfId="45" priority="17">
      <formula>$C$51&lt;&gt;"Yes"</formula>
    </cfRule>
  </conditionalFormatting>
  <conditionalFormatting sqref="B55:C57">
    <cfRule type="expression" dxfId="44" priority="14">
      <formula>$C$54="Yes"</formula>
    </cfRule>
  </conditionalFormatting>
  <conditionalFormatting sqref="B56:C56">
    <cfRule type="expression" dxfId="43" priority="16">
      <formula>$C$52&lt;&gt;"Yes"</formula>
    </cfRule>
  </conditionalFormatting>
  <conditionalFormatting sqref="B57:C57">
    <cfRule type="expression" dxfId="42" priority="15">
      <formula>$C$53&lt;&gt;"Yes"</formula>
    </cfRule>
  </conditionalFormatting>
  <conditionalFormatting sqref="B65:C65">
    <cfRule type="expression" dxfId="41" priority="24">
      <formula>$C$59&lt;&gt;"Yes"</formula>
    </cfRule>
  </conditionalFormatting>
  <conditionalFormatting sqref="B65:C69">
    <cfRule type="expression" dxfId="40" priority="19">
      <formula>$C$64="Yes"</formula>
    </cfRule>
  </conditionalFormatting>
  <conditionalFormatting sqref="B66:C66">
    <cfRule type="expression" dxfId="39" priority="23">
      <formula>$C$60&lt;&gt;"Yes"</formula>
    </cfRule>
  </conditionalFormatting>
  <conditionalFormatting sqref="B67:C67">
    <cfRule type="expression" dxfId="38" priority="22">
      <formula>$C$61&lt;&gt;"Yes"</formula>
    </cfRule>
  </conditionalFormatting>
  <conditionalFormatting sqref="B68:C68">
    <cfRule type="expression" dxfId="37" priority="21">
      <formula>$C$62&lt;&gt;"Yes"</formula>
    </cfRule>
  </conditionalFormatting>
  <conditionalFormatting sqref="B69:C69">
    <cfRule type="expression" dxfId="36" priority="20">
      <formula>$C$63&lt;&gt;"Yes"</formula>
    </cfRule>
  </conditionalFormatting>
  <conditionalFormatting sqref="C4:C37 C65:C69 C55:C57 C39:C49">
    <cfRule type="containsBlanks" dxfId="35" priority="38">
      <formula>LEN(TRIM(C4))=0</formula>
    </cfRule>
  </conditionalFormatting>
  <conditionalFormatting sqref="C51:C53">
    <cfRule type="expression" dxfId="34" priority="6">
      <formula>$C$54="Yes"</formula>
    </cfRule>
  </conditionalFormatting>
  <conditionalFormatting sqref="C51:C54">
    <cfRule type="expression" dxfId="33" priority="5">
      <formula>$I$51=FALSE</formula>
    </cfRule>
    <cfRule type="containsBlanks" dxfId="32" priority="9">
      <formula>LEN(TRIM(C51))=0</formula>
    </cfRule>
  </conditionalFormatting>
  <conditionalFormatting sqref="C59:C63">
    <cfRule type="expression" dxfId="31" priority="1">
      <formula>$C$64="Yes"</formula>
    </cfRule>
  </conditionalFormatting>
  <conditionalFormatting sqref="C59:C64">
    <cfRule type="expression" dxfId="30" priority="4">
      <formula>$I$62=FALSE</formula>
    </cfRule>
  </conditionalFormatting>
  <dataValidations count="7">
    <dataValidation type="list" showInputMessage="1" showErrorMessage="1" sqref="C5" xr:uid="{801AA752-033E-4A89-B95D-D5A6C6886752}">
      <formula1>$H$2:$H$5</formula1>
    </dataValidation>
    <dataValidation type="list" showInputMessage="1" showErrorMessage="1" sqref="C4" xr:uid="{0FB7C3CE-C0AB-4DE3-B67E-AD6365E103A3}">
      <formula1>$G$2:$G$5</formula1>
    </dataValidation>
    <dataValidation type="list" allowBlank="1" showInputMessage="1" showErrorMessage="1" sqref="C36:C37 C59:C64 C51:C55" xr:uid="{F7804AD3-A56A-4F82-8A10-0A5B21E33FE7}">
      <formula1>$I$2:$I$4</formula1>
    </dataValidation>
    <dataValidation type="list" showInputMessage="1" showErrorMessage="1" sqref="C22" xr:uid="{4F75B9D7-4C43-486E-826F-137A931228DF}">
      <formula1>$J$2:$J$5</formula1>
    </dataValidation>
    <dataValidation type="list" showInputMessage="1" showErrorMessage="1" sqref="C29 C31" xr:uid="{67FE4AB7-F27E-4112-BFB0-C62A7115E043}">
      <formula1>$K$2:$K$5</formula1>
    </dataValidation>
    <dataValidation type="list" showInputMessage="1" showErrorMessage="1" sqref="C30 C32" xr:uid="{268D1175-4E3A-4E54-86B3-7799288C20E0}">
      <formula1>$I$2:$I$4</formula1>
    </dataValidation>
    <dataValidation type="list" showInputMessage="1" showErrorMessage="1" sqref="C65:C69 C56:C57 C33:C35 C39:C49 C6:C28" xr:uid="{6BE38918-D06A-4061-81CA-77CC49B64779}">
      <formula1>$F$2:$F$11</formula1>
    </dataValidation>
  </dataValidations>
  <pageMargins left="0.25" right="0.25" top="0.75" bottom="0.75" header="0.3" footer="0.3"/>
  <pageSetup scale="80" fitToHeight="0" orientation="portrait" horizontalDpi="360" verticalDpi="360" r:id="rId1"/>
  <headerFooter>
    <oddFooter>&amp;LISLA Functioning&amp;RPage &amp;P</oddFooter>
  </headerFooter>
  <rowBreaks count="1" manualBreakCount="1">
    <brk id="6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A623-A19B-473A-A4A1-1AF17EBAB42C}">
  <sheetPr codeName="Sheet3">
    <pageSetUpPr fitToPage="1"/>
  </sheetPr>
  <dimension ref="A1:V68"/>
  <sheetViews>
    <sheetView topLeftCell="A16" zoomScale="70" zoomScaleNormal="70" workbookViewId="0">
      <selection activeCell="B2" sqref="B1:I1048576"/>
    </sheetView>
  </sheetViews>
  <sheetFormatPr defaultRowHeight="18" x14ac:dyDescent="0.25"/>
  <cols>
    <col min="1" max="1" width="64" style="28" customWidth="1"/>
    <col min="2" max="2" width="12.85546875" style="27" customWidth="1"/>
    <col min="3" max="4" width="20.5703125" style="27" customWidth="1"/>
    <col min="5" max="5" width="18.7109375" style="169" customWidth="1"/>
    <col min="6" max="10" width="18.7109375" style="168" customWidth="1"/>
    <col min="11" max="22" width="18.7109375" style="7" customWidth="1"/>
  </cols>
  <sheetData>
    <row r="1" spans="1:22" x14ac:dyDescent="0.25">
      <c r="A1" s="136" t="s">
        <v>272</v>
      </c>
      <c r="B1" s="136"/>
      <c r="C1" s="136"/>
      <c r="D1" s="136"/>
    </row>
    <row r="2" spans="1:22" s="3" customFormat="1" ht="36" x14ac:dyDescent="0.25">
      <c r="A2" s="61"/>
      <c r="B2" s="16" t="s">
        <v>52</v>
      </c>
      <c r="C2" s="16" t="s">
        <v>53</v>
      </c>
      <c r="D2" s="16" t="s">
        <v>54</v>
      </c>
      <c r="E2" s="172"/>
      <c r="F2" s="167"/>
      <c r="G2" s="167"/>
      <c r="H2" s="167"/>
      <c r="I2" s="167"/>
      <c r="J2" s="167"/>
      <c r="K2" s="166"/>
      <c r="L2" s="166"/>
      <c r="M2" s="166"/>
      <c r="N2" s="166"/>
      <c r="O2" s="166"/>
      <c r="P2" s="166"/>
      <c r="Q2" s="166"/>
      <c r="R2" s="166"/>
      <c r="S2" s="166"/>
      <c r="T2" s="166"/>
      <c r="U2" s="166"/>
      <c r="V2" s="166"/>
    </row>
    <row r="3" spans="1:22" s="3" customFormat="1" ht="30" x14ac:dyDescent="0.25">
      <c r="A3" s="140" t="s">
        <v>55</v>
      </c>
      <c r="B3" s="140"/>
      <c r="C3" s="140"/>
      <c r="D3" s="140"/>
      <c r="E3" s="172"/>
      <c r="F3" s="167"/>
      <c r="G3" s="167" t="s">
        <v>56</v>
      </c>
      <c r="H3" s="167" t="s">
        <v>57</v>
      </c>
      <c r="I3" s="167" t="s">
        <v>11</v>
      </c>
      <c r="J3" s="167"/>
      <c r="K3" s="166"/>
      <c r="L3" s="166"/>
      <c r="M3" s="166"/>
      <c r="N3" s="166"/>
      <c r="O3" s="166"/>
      <c r="P3" s="166"/>
      <c r="Q3" s="166"/>
      <c r="R3" s="166"/>
      <c r="S3" s="166"/>
      <c r="T3" s="166"/>
      <c r="U3" s="166"/>
      <c r="V3" s="166"/>
    </row>
    <row r="4" spans="1:22" ht="45" x14ac:dyDescent="0.25">
      <c r="A4" s="25" t="s">
        <v>69</v>
      </c>
      <c r="B4" s="19" t="s">
        <v>11</v>
      </c>
      <c r="C4" s="19"/>
      <c r="D4" s="19"/>
      <c r="E4" s="169" t="b">
        <f t="shared" ref="E4:E20" si="0">IF(B4="Yes",TRUE,FALSE)</f>
        <v>1</v>
      </c>
      <c r="F4" s="168" t="s">
        <v>11</v>
      </c>
      <c r="G4" s="168" t="s">
        <v>58</v>
      </c>
      <c r="H4" s="168" t="s">
        <v>59</v>
      </c>
      <c r="I4" s="168" t="s">
        <v>17</v>
      </c>
    </row>
    <row r="5" spans="1:22" ht="45" x14ac:dyDescent="0.25">
      <c r="A5" s="62" t="s">
        <v>73</v>
      </c>
      <c r="B5" s="30"/>
      <c r="C5" s="15"/>
      <c r="D5" s="15"/>
      <c r="E5" s="169" t="b">
        <f t="shared" si="0"/>
        <v>0</v>
      </c>
      <c r="F5" s="168" t="s">
        <v>17</v>
      </c>
      <c r="G5" s="168" t="s">
        <v>61</v>
      </c>
      <c r="H5" s="168" t="s">
        <v>62</v>
      </c>
    </row>
    <row r="6" spans="1:22" ht="45" x14ac:dyDescent="0.25">
      <c r="A6" s="25" t="s">
        <v>75</v>
      </c>
      <c r="B6" s="19"/>
      <c r="C6" s="19"/>
      <c r="D6" s="19"/>
      <c r="E6" s="169" t="b">
        <f t="shared" si="0"/>
        <v>0</v>
      </c>
      <c r="F6" s="168" t="s">
        <v>64</v>
      </c>
      <c r="G6" s="168" t="s">
        <v>65</v>
      </c>
      <c r="H6" s="168" t="s">
        <v>66</v>
      </c>
    </row>
    <row r="7" spans="1:22" ht="30" x14ac:dyDescent="0.25">
      <c r="A7" s="62" t="s">
        <v>76</v>
      </c>
      <c r="B7" s="30"/>
      <c r="C7" s="15"/>
      <c r="D7" s="15"/>
      <c r="E7" s="169" t="b">
        <f t="shared" si="0"/>
        <v>0</v>
      </c>
      <c r="G7" s="168" t="s">
        <v>68</v>
      </c>
    </row>
    <row r="8" spans="1:22" x14ac:dyDescent="0.25">
      <c r="A8" s="25" t="s">
        <v>63</v>
      </c>
      <c r="B8" s="19"/>
      <c r="C8" s="19"/>
      <c r="D8" s="19"/>
      <c r="E8" s="169" t="b">
        <f t="shared" si="0"/>
        <v>0</v>
      </c>
      <c r="G8" s="168" t="s">
        <v>70</v>
      </c>
    </row>
    <row r="9" spans="1:22" x14ac:dyDescent="0.25">
      <c r="A9" s="62" t="s">
        <v>74</v>
      </c>
      <c r="B9" s="30"/>
      <c r="C9" s="15"/>
      <c r="D9" s="15"/>
      <c r="E9" s="169" t="b">
        <f t="shared" si="0"/>
        <v>0</v>
      </c>
    </row>
    <row r="10" spans="1:22" x14ac:dyDescent="0.25">
      <c r="A10" s="25" t="s">
        <v>79</v>
      </c>
      <c r="B10" s="19"/>
      <c r="C10" s="19"/>
      <c r="D10" s="19"/>
      <c r="E10" s="169" t="b">
        <f t="shared" si="0"/>
        <v>0</v>
      </c>
    </row>
    <row r="11" spans="1:22" ht="54" x14ac:dyDescent="0.25">
      <c r="A11" s="62" t="s">
        <v>72</v>
      </c>
      <c r="B11" s="30"/>
      <c r="C11" s="15"/>
      <c r="D11" s="15"/>
      <c r="E11" s="169" t="b">
        <f t="shared" si="0"/>
        <v>0</v>
      </c>
    </row>
    <row r="12" spans="1:22" x14ac:dyDescent="0.25">
      <c r="A12" s="25" t="s">
        <v>145</v>
      </c>
      <c r="B12" s="19"/>
      <c r="C12" s="19"/>
      <c r="D12" s="19"/>
      <c r="E12" s="169" t="b">
        <f t="shared" si="0"/>
        <v>0</v>
      </c>
      <c r="F12" s="169"/>
    </row>
    <row r="13" spans="1:22" x14ac:dyDescent="0.25">
      <c r="A13" s="62" t="s">
        <v>67</v>
      </c>
      <c r="B13" s="30"/>
      <c r="C13" s="15"/>
      <c r="D13" s="15"/>
      <c r="E13" s="169" t="b">
        <f t="shared" si="0"/>
        <v>0</v>
      </c>
      <c r="F13" s="169" t="b">
        <f>IF(OR(E4:E20)=TRUE,TRUE, FALSE)</f>
        <v>1</v>
      </c>
    </row>
    <row r="14" spans="1:22" x14ac:dyDescent="0.25">
      <c r="A14" s="25" t="s">
        <v>60</v>
      </c>
      <c r="B14" s="19"/>
      <c r="C14" s="19"/>
      <c r="D14" s="19"/>
      <c r="E14" s="169" t="b">
        <f t="shared" si="0"/>
        <v>0</v>
      </c>
      <c r="F14" s="169"/>
    </row>
    <row r="15" spans="1:22" x14ac:dyDescent="0.25">
      <c r="A15" s="62" t="s">
        <v>80</v>
      </c>
      <c r="B15" s="30"/>
      <c r="C15" s="15"/>
      <c r="D15" s="15"/>
      <c r="E15" s="169" t="b">
        <f t="shared" si="0"/>
        <v>0</v>
      </c>
      <c r="F15" s="169"/>
    </row>
    <row r="16" spans="1:22" x14ac:dyDescent="0.25">
      <c r="A16" s="25" t="s">
        <v>146</v>
      </c>
      <c r="B16" s="19"/>
      <c r="C16" s="19"/>
      <c r="D16" s="19"/>
      <c r="E16" s="169" t="b">
        <f t="shared" si="0"/>
        <v>0</v>
      </c>
      <c r="F16" s="169"/>
    </row>
    <row r="17" spans="1:6" ht="36" x14ac:dyDescent="0.25">
      <c r="A17" s="62" t="s">
        <v>77</v>
      </c>
      <c r="B17" s="30"/>
      <c r="C17" s="15"/>
      <c r="D17" s="15"/>
      <c r="E17" s="169" t="b">
        <f t="shared" si="0"/>
        <v>0</v>
      </c>
      <c r="F17" s="169"/>
    </row>
    <row r="18" spans="1:6" x14ac:dyDescent="0.25">
      <c r="A18" s="25" t="s">
        <v>78</v>
      </c>
      <c r="B18" s="19"/>
      <c r="C18" s="19"/>
      <c r="D18" s="19"/>
      <c r="E18" s="169" t="b">
        <f t="shared" si="0"/>
        <v>0</v>
      </c>
      <c r="F18" s="169"/>
    </row>
    <row r="19" spans="1:6" x14ac:dyDescent="0.25">
      <c r="A19" s="62" t="s">
        <v>71</v>
      </c>
      <c r="B19" s="30"/>
      <c r="C19" s="58"/>
      <c r="D19" s="58"/>
      <c r="E19" s="169" t="b">
        <f t="shared" si="0"/>
        <v>0</v>
      </c>
      <c r="F19" s="169"/>
    </row>
    <row r="20" spans="1:6" x14ac:dyDescent="0.25">
      <c r="A20" s="25" t="s">
        <v>81</v>
      </c>
      <c r="B20" s="31"/>
      <c r="C20" s="95"/>
      <c r="D20" s="95"/>
      <c r="E20" s="169" t="b">
        <f t="shared" si="0"/>
        <v>0</v>
      </c>
      <c r="F20" s="169"/>
    </row>
    <row r="21" spans="1:6" x14ac:dyDescent="0.25">
      <c r="A21" s="140" t="s">
        <v>276</v>
      </c>
      <c r="B21" s="140"/>
      <c r="C21" s="141"/>
      <c r="D21" s="141"/>
      <c r="F21" s="169"/>
    </row>
    <row r="22" spans="1:6" x14ac:dyDescent="0.25">
      <c r="A22" s="62" t="s">
        <v>82</v>
      </c>
      <c r="B22" s="30" t="s">
        <v>11</v>
      </c>
      <c r="C22" s="15"/>
      <c r="D22" s="15"/>
      <c r="E22" s="169" t="b">
        <f t="shared" ref="E22:E34" si="1">IF(B22="Yes",TRUE,FALSE)</f>
        <v>1</v>
      </c>
      <c r="F22" s="169"/>
    </row>
    <row r="23" spans="1:6" x14ac:dyDescent="0.25">
      <c r="A23" s="25" t="s">
        <v>83</v>
      </c>
      <c r="B23" s="19" t="s">
        <v>11</v>
      </c>
      <c r="C23" s="19"/>
      <c r="D23" s="19"/>
      <c r="E23" s="169" t="b">
        <f t="shared" si="1"/>
        <v>1</v>
      </c>
      <c r="F23" s="169"/>
    </row>
    <row r="24" spans="1:6" x14ac:dyDescent="0.25">
      <c r="A24" s="62" t="s">
        <v>84</v>
      </c>
      <c r="B24" s="15" t="s">
        <v>11</v>
      </c>
      <c r="C24" s="15"/>
      <c r="D24" s="15"/>
      <c r="E24" s="169" t="b">
        <f t="shared" si="1"/>
        <v>1</v>
      </c>
      <c r="F24" s="169"/>
    </row>
    <row r="25" spans="1:6" x14ac:dyDescent="0.25">
      <c r="A25" s="25" t="s">
        <v>85</v>
      </c>
      <c r="B25" s="19" t="s">
        <v>11</v>
      </c>
      <c r="C25" s="19"/>
      <c r="D25" s="19"/>
      <c r="E25" s="169" t="b">
        <f t="shared" si="1"/>
        <v>1</v>
      </c>
      <c r="F25" s="169" t="b" cm="1">
        <f t="array" ref="F25">IF(OR(E22:E34=TRUE),TRUE,FALSE)</f>
        <v>1</v>
      </c>
    </row>
    <row r="26" spans="1:6" x14ac:dyDescent="0.25">
      <c r="A26" s="62" t="s">
        <v>86</v>
      </c>
      <c r="B26" s="15" t="s">
        <v>11</v>
      </c>
      <c r="C26" s="15"/>
      <c r="D26" s="15"/>
      <c r="E26" s="169" t="b">
        <f t="shared" si="1"/>
        <v>1</v>
      </c>
      <c r="F26" s="169"/>
    </row>
    <row r="27" spans="1:6" x14ac:dyDescent="0.25">
      <c r="A27" s="25" t="s">
        <v>87</v>
      </c>
      <c r="B27" s="19" t="s">
        <v>11</v>
      </c>
      <c r="C27" s="94"/>
      <c r="D27" s="94"/>
      <c r="E27" s="169" t="b">
        <f t="shared" si="1"/>
        <v>1</v>
      </c>
    </row>
    <row r="28" spans="1:6" x14ac:dyDescent="0.25">
      <c r="A28" s="62" t="s">
        <v>88</v>
      </c>
      <c r="B28" s="32" t="s">
        <v>11</v>
      </c>
      <c r="C28" s="138"/>
      <c r="D28" s="138"/>
      <c r="E28" s="169" t="b">
        <f t="shared" si="1"/>
        <v>1</v>
      </c>
    </row>
    <row r="29" spans="1:6" x14ac:dyDescent="0.25">
      <c r="A29" s="63"/>
      <c r="B29" s="15" t="s">
        <v>11</v>
      </c>
      <c r="C29" s="96"/>
      <c r="D29" s="96"/>
      <c r="E29" s="169" t="b">
        <f t="shared" si="1"/>
        <v>1</v>
      </c>
    </row>
    <row r="30" spans="1:6" x14ac:dyDescent="0.25">
      <c r="A30" s="63"/>
      <c r="B30" s="15" t="s">
        <v>11</v>
      </c>
      <c r="C30" s="15"/>
      <c r="D30" s="15"/>
      <c r="E30" s="169" t="b">
        <f t="shared" si="1"/>
        <v>1</v>
      </c>
    </row>
    <row r="31" spans="1:6" x14ac:dyDescent="0.25">
      <c r="A31" s="63"/>
      <c r="B31" s="15" t="s">
        <v>11</v>
      </c>
      <c r="C31" s="15"/>
      <c r="D31" s="15"/>
      <c r="E31" s="169" t="b">
        <f t="shared" si="1"/>
        <v>1</v>
      </c>
    </row>
    <row r="32" spans="1:6" x14ac:dyDescent="0.25">
      <c r="A32" s="63"/>
      <c r="B32" s="15" t="s">
        <v>11</v>
      </c>
      <c r="C32" s="15"/>
      <c r="D32" s="15"/>
      <c r="E32" s="169" t="b">
        <f t="shared" si="1"/>
        <v>1</v>
      </c>
    </row>
    <row r="33" spans="1:6" x14ac:dyDescent="0.25">
      <c r="A33" s="63"/>
      <c r="B33" s="15" t="s">
        <v>11</v>
      </c>
      <c r="C33" s="58"/>
      <c r="D33" s="58"/>
      <c r="E33" s="169" t="b">
        <f t="shared" si="1"/>
        <v>1</v>
      </c>
    </row>
    <row r="34" spans="1:6" x14ac:dyDescent="0.25">
      <c r="A34" s="25" t="s">
        <v>81</v>
      </c>
      <c r="B34" s="31" t="s">
        <v>17</v>
      </c>
      <c r="C34" s="139"/>
      <c r="D34" s="139"/>
      <c r="E34" s="169" t="b">
        <f t="shared" si="1"/>
        <v>0</v>
      </c>
    </row>
    <row r="35" spans="1:6" x14ac:dyDescent="0.25">
      <c r="A35" s="140" t="s">
        <v>89</v>
      </c>
      <c r="B35" s="140"/>
      <c r="C35" s="141"/>
      <c r="D35" s="141"/>
    </row>
    <row r="36" spans="1:6" x14ac:dyDescent="0.25">
      <c r="A36" s="62" t="s">
        <v>91</v>
      </c>
      <c r="B36" s="15" t="s">
        <v>11</v>
      </c>
      <c r="C36" s="15"/>
      <c r="D36" s="15"/>
      <c r="E36" s="169" t="b">
        <f t="shared" ref="E36:E46" si="2">IF(B36="Yes",TRUE,FALSE)</f>
        <v>1</v>
      </c>
    </row>
    <row r="37" spans="1:6" x14ac:dyDescent="0.25">
      <c r="A37" s="25" t="s">
        <v>92</v>
      </c>
      <c r="B37" s="19" t="s">
        <v>11</v>
      </c>
      <c r="C37" s="19"/>
      <c r="D37" s="19"/>
      <c r="E37" s="169" t="b">
        <f t="shared" si="2"/>
        <v>1</v>
      </c>
    </row>
    <row r="38" spans="1:6" x14ac:dyDescent="0.25">
      <c r="A38" s="62" t="s">
        <v>93</v>
      </c>
      <c r="B38" s="15" t="s">
        <v>11</v>
      </c>
      <c r="C38" s="15"/>
      <c r="D38" s="15"/>
      <c r="E38" s="169" t="b">
        <f t="shared" si="2"/>
        <v>1</v>
      </c>
    </row>
    <row r="39" spans="1:6" ht="36" x14ac:dyDescent="0.25">
      <c r="A39" s="25" t="s">
        <v>90</v>
      </c>
      <c r="B39" s="19" t="s">
        <v>11</v>
      </c>
      <c r="C39" s="19"/>
      <c r="D39" s="19"/>
      <c r="E39" s="169" t="b">
        <f t="shared" si="2"/>
        <v>1</v>
      </c>
      <c r="F39" s="169" t="b" cm="1">
        <f t="array" ref="F39">IF(OR(E36:E46=TRUE),TRUE,FALSE)</f>
        <v>1</v>
      </c>
    </row>
    <row r="40" spans="1:6" x14ac:dyDescent="0.25">
      <c r="A40" s="62" t="s">
        <v>98</v>
      </c>
      <c r="B40" s="15" t="s">
        <v>11</v>
      </c>
      <c r="C40" s="15"/>
      <c r="D40" s="15"/>
      <c r="E40" s="169" t="b">
        <f t="shared" si="2"/>
        <v>1</v>
      </c>
    </row>
    <row r="41" spans="1:6" x14ac:dyDescent="0.25">
      <c r="A41" s="25" t="s">
        <v>99</v>
      </c>
      <c r="B41" s="19" t="s">
        <v>11</v>
      </c>
      <c r="C41" s="19"/>
      <c r="D41" s="19"/>
      <c r="E41" s="169" t="b">
        <f t="shared" si="2"/>
        <v>1</v>
      </c>
    </row>
    <row r="42" spans="1:6" x14ac:dyDescent="0.25">
      <c r="A42" s="62" t="s">
        <v>94</v>
      </c>
      <c r="B42" s="15" t="s">
        <v>11</v>
      </c>
      <c r="C42" s="15"/>
      <c r="D42" s="15"/>
      <c r="E42" s="169" t="b">
        <f t="shared" si="2"/>
        <v>1</v>
      </c>
    </row>
    <row r="43" spans="1:6" x14ac:dyDescent="0.25">
      <c r="A43" s="25" t="s">
        <v>96</v>
      </c>
      <c r="B43" s="19" t="s">
        <v>11</v>
      </c>
      <c r="C43" s="19"/>
      <c r="D43" s="19"/>
      <c r="E43" s="169" t="b">
        <f t="shared" si="2"/>
        <v>1</v>
      </c>
    </row>
    <row r="44" spans="1:6" x14ac:dyDescent="0.25">
      <c r="A44" s="62" t="s">
        <v>97</v>
      </c>
      <c r="B44" s="15" t="s">
        <v>11</v>
      </c>
      <c r="C44" s="15"/>
      <c r="D44" s="15"/>
      <c r="E44" s="169" t="b">
        <f t="shared" si="2"/>
        <v>1</v>
      </c>
    </row>
    <row r="45" spans="1:6" x14ac:dyDescent="0.25">
      <c r="A45" s="25" t="s">
        <v>95</v>
      </c>
      <c r="B45" s="19" t="s">
        <v>11</v>
      </c>
      <c r="C45" s="94"/>
      <c r="D45" s="94"/>
      <c r="E45" s="169" t="b">
        <f t="shared" si="2"/>
        <v>1</v>
      </c>
    </row>
    <row r="46" spans="1:6" x14ac:dyDescent="0.25">
      <c r="A46" s="62" t="s">
        <v>81</v>
      </c>
      <c r="B46" s="32" t="s">
        <v>17</v>
      </c>
      <c r="C46" s="139"/>
      <c r="D46" s="139"/>
      <c r="E46" s="169" t="b">
        <f t="shared" si="2"/>
        <v>0</v>
      </c>
    </row>
    <row r="49" spans="1:4" x14ac:dyDescent="0.25">
      <c r="A49" s="137" t="s">
        <v>183</v>
      </c>
      <c r="B49" s="137"/>
      <c r="C49" s="137"/>
      <c r="D49" s="137"/>
    </row>
    <row r="50" spans="1:4" ht="15" x14ac:dyDescent="0.25">
      <c r="A50" s="119"/>
      <c r="B50" s="119"/>
      <c r="C50" s="119"/>
      <c r="D50" s="119"/>
    </row>
    <row r="51" spans="1:4" ht="15" x14ac:dyDescent="0.25">
      <c r="A51" s="119"/>
      <c r="B51" s="119"/>
      <c r="C51" s="119"/>
      <c r="D51" s="119"/>
    </row>
    <row r="52" spans="1:4" ht="15" x14ac:dyDescent="0.25">
      <c r="A52" s="119"/>
      <c r="B52" s="119"/>
      <c r="C52" s="119"/>
      <c r="D52" s="119"/>
    </row>
    <row r="53" spans="1:4" ht="15" x14ac:dyDescent="0.25">
      <c r="A53" s="119"/>
      <c r="B53" s="119"/>
      <c r="C53" s="119"/>
      <c r="D53" s="119"/>
    </row>
    <row r="54" spans="1:4" ht="15" x14ac:dyDescent="0.25">
      <c r="A54" s="119"/>
      <c r="B54" s="119"/>
      <c r="C54" s="119"/>
      <c r="D54" s="119"/>
    </row>
    <row r="55" spans="1:4" ht="15" x14ac:dyDescent="0.25">
      <c r="A55" s="119"/>
      <c r="B55" s="119"/>
      <c r="C55" s="119"/>
      <c r="D55" s="119"/>
    </row>
    <row r="56" spans="1:4" ht="15" x14ac:dyDescent="0.25">
      <c r="A56" s="119"/>
      <c r="B56" s="119"/>
      <c r="C56" s="119"/>
      <c r="D56" s="119"/>
    </row>
    <row r="57" spans="1:4" ht="15" x14ac:dyDescent="0.25">
      <c r="A57" s="119"/>
      <c r="B57" s="119"/>
      <c r="C57" s="119"/>
      <c r="D57" s="119"/>
    </row>
    <row r="58" spans="1:4" ht="15" x14ac:dyDescent="0.25">
      <c r="A58" s="119"/>
      <c r="B58" s="119"/>
      <c r="C58" s="119"/>
      <c r="D58" s="119"/>
    </row>
    <row r="59" spans="1:4" ht="15" x14ac:dyDescent="0.25">
      <c r="A59" s="119"/>
      <c r="B59" s="119"/>
      <c r="C59" s="119"/>
      <c r="D59" s="119"/>
    </row>
    <row r="60" spans="1:4" ht="15" x14ac:dyDescent="0.25">
      <c r="A60" s="119"/>
      <c r="B60" s="119"/>
      <c r="C60" s="119"/>
      <c r="D60" s="119"/>
    </row>
    <row r="61" spans="1:4" ht="15" x14ac:dyDescent="0.25">
      <c r="A61" s="119"/>
      <c r="B61" s="119"/>
      <c r="C61" s="119"/>
      <c r="D61" s="119"/>
    </row>
    <row r="62" spans="1:4" ht="15" x14ac:dyDescent="0.25">
      <c r="A62" s="119"/>
      <c r="B62" s="119"/>
      <c r="C62" s="119"/>
      <c r="D62" s="119"/>
    </row>
    <row r="63" spans="1:4" ht="15" x14ac:dyDescent="0.25">
      <c r="A63" s="119"/>
      <c r="B63" s="119"/>
      <c r="C63" s="119"/>
      <c r="D63" s="119"/>
    </row>
    <row r="64" spans="1:4" ht="15" x14ac:dyDescent="0.25">
      <c r="A64" s="119"/>
      <c r="B64" s="119"/>
      <c r="C64" s="119"/>
      <c r="D64" s="119"/>
    </row>
    <row r="65" spans="1:4" ht="15" x14ac:dyDescent="0.25">
      <c r="A65" s="119"/>
      <c r="B65" s="119"/>
      <c r="C65" s="119"/>
      <c r="D65" s="119"/>
    </row>
    <row r="66" spans="1:4" ht="15" x14ac:dyDescent="0.25">
      <c r="A66" s="119"/>
      <c r="B66" s="119"/>
      <c r="C66" s="119"/>
      <c r="D66" s="119"/>
    </row>
    <row r="67" spans="1:4" ht="15" x14ac:dyDescent="0.25">
      <c r="A67" s="119"/>
      <c r="B67" s="119"/>
      <c r="C67" s="119"/>
      <c r="D67" s="119"/>
    </row>
    <row r="68" spans="1:4" ht="15" x14ac:dyDescent="0.25">
      <c r="A68" s="119"/>
      <c r="B68" s="119"/>
      <c r="C68" s="119"/>
      <c r="D68" s="119"/>
    </row>
  </sheetData>
  <sheetProtection selectLockedCells="1"/>
  <mergeCells count="9">
    <mergeCell ref="A50:D68"/>
    <mergeCell ref="C28:D28"/>
    <mergeCell ref="C46:D46"/>
    <mergeCell ref="C34:D34"/>
    <mergeCell ref="A1:D1"/>
    <mergeCell ref="A35:D35"/>
    <mergeCell ref="A3:D3"/>
    <mergeCell ref="A21:D21"/>
    <mergeCell ref="A49:D49"/>
  </mergeCells>
  <phoneticPr fontId="2" type="noConversion"/>
  <conditionalFormatting sqref="A29:B33">
    <cfRule type="expression" dxfId="29" priority="5">
      <formula>$B$28&lt;&gt;"Yes"</formula>
    </cfRule>
  </conditionalFormatting>
  <conditionalFormatting sqref="B4:B20">
    <cfRule type="expression" dxfId="28" priority="46">
      <formula>$F$13&lt;&gt;TRUE</formula>
    </cfRule>
  </conditionalFormatting>
  <conditionalFormatting sqref="B22:B34">
    <cfRule type="expression" dxfId="27" priority="8">
      <formula>$F$25&lt;&gt;TRUE</formula>
    </cfRule>
  </conditionalFormatting>
  <conditionalFormatting sqref="B4:D19">
    <cfRule type="expression" dxfId="26" priority="11">
      <formula>$B$20="Yes"</formula>
    </cfRule>
  </conditionalFormatting>
  <conditionalFormatting sqref="B29:D33 B22:D27 B28">
    <cfRule type="expression" dxfId="25" priority="7">
      <formula>$B$34="Yes"</formula>
    </cfRule>
  </conditionalFormatting>
  <conditionalFormatting sqref="B36:D45 B46">
    <cfRule type="expression" dxfId="24" priority="39">
      <formula>$F$39&lt;&gt;TRUE</formula>
    </cfRule>
  </conditionalFormatting>
  <conditionalFormatting sqref="B36:D45">
    <cfRule type="expression" dxfId="23" priority="24">
      <formula>$B$46="Yes"</formula>
    </cfRule>
  </conditionalFormatting>
  <conditionalFormatting sqref="C4:D19">
    <cfRule type="expression" dxfId="22" priority="9">
      <formula>$B4&lt;&gt;"Yes"</formula>
    </cfRule>
    <cfRule type="containsBlanks" dxfId="21" priority="42">
      <formula>LEN(TRIM(C4))=0</formula>
    </cfRule>
  </conditionalFormatting>
  <conditionalFormatting sqref="C22:D27 C28 C29:D33">
    <cfRule type="expression" dxfId="20" priority="1">
      <formula>$B22&lt;&gt;"Yes"</formula>
    </cfRule>
  </conditionalFormatting>
  <conditionalFormatting sqref="C22:D27 C29:D33">
    <cfRule type="containsBlanks" dxfId="19" priority="22">
      <formula>LEN(TRIM(C22))=0</formula>
    </cfRule>
  </conditionalFormatting>
  <conditionalFormatting sqref="C36:D45">
    <cfRule type="expression" dxfId="18" priority="2">
      <formula>$B36&lt;&gt;"Yes"</formula>
    </cfRule>
    <cfRule type="containsBlanks" dxfId="17" priority="31">
      <formula>LEN(TRIM(C36))=0</formula>
    </cfRule>
  </conditionalFormatting>
  <dataValidations count="3">
    <dataValidation type="list" allowBlank="1" showInputMessage="1" showErrorMessage="1" sqref="C36:C45 C29:C33 C22:C27 C4:C19" xr:uid="{A30B0300-1DFB-41A3-A79C-87FEC95D35BD}">
      <formula1>$G$2:$G$8</formula1>
    </dataValidation>
    <dataValidation type="list" allowBlank="1" showInputMessage="1" showErrorMessage="1" sqref="D36:D45 D29:D33 D22:D27 D4:D19" xr:uid="{34338162-7BCC-45DA-B9E2-53FF2010901C}">
      <formula1>$H$2:$H$6</formula1>
    </dataValidation>
    <dataValidation type="list" allowBlank="1" showInputMessage="1" showErrorMessage="1" sqref="B4:B20 B36:B46 B22:B34" xr:uid="{BB26C309-D26F-4C46-BFF0-96EB17CC4B33}">
      <formula1>$I$2:$I$4</formula1>
    </dataValidation>
  </dataValidations>
  <pageMargins left="0.25" right="0.25" top="0.75" bottom="0.75" header="0.3" footer="0.3"/>
  <pageSetup scale="88" fitToHeight="0" orientation="portrait" horizontalDpi="360" verticalDpi="360" r:id="rId1"/>
  <headerFooter>
    <oddFooter>&amp;LISLA Health&amp;RPage &amp;P</oddFooter>
  </headerFooter>
  <rowBreaks count="1" manualBreakCount="1">
    <brk id="4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3DC48-06FD-4013-86BA-83279FC9C59D}">
  <sheetPr codeName="Sheet4">
    <pageSetUpPr fitToPage="1"/>
  </sheetPr>
  <dimension ref="A1:V56"/>
  <sheetViews>
    <sheetView topLeftCell="A6" zoomScale="70" zoomScaleNormal="70" workbookViewId="0">
      <selection activeCell="B2" sqref="B1:M1048576"/>
    </sheetView>
  </sheetViews>
  <sheetFormatPr defaultRowHeight="18" x14ac:dyDescent="0.35"/>
  <cols>
    <col min="1" max="1" width="86.5703125" style="33" customWidth="1"/>
    <col min="2" max="2" width="15.5703125" style="27" customWidth="1"/>
    <col min="3" max="4" width="10.140625" style="13" customWidth="1"/>
    <col min="5" max="5" width="13.5703125" style="13" customWidth="1"/>
    <col min="6" max="6" width="12.42578125" style="13" customWidth="1"/>
    <col min="7" max="7" width="9.5703125" style="13" customWidth="1"/>
    <col min="8" max="8" width="15.140625" style="13" customWidth="1"/>
    <col min="9" max="9" width="14.28515625" style="1" customWidth="1"/>
    <col min="10" max="11" width="14.28515625" style="1" hidden="1" customWidth="1"/>
    <col min="12" max="13" width="17" style="1" customWidth="1"/>
    <col min="14" max="22" width="14.28515625" style="1" customWidth="1"/>
  </cols>
  <sheetData>
    <row r="1" spans="1:13" x14ac:dyDescent="0.35">
      <c r="A1" s="142" t="s">
        <v>271</v>
      </c>
      <c r="B1" s="143"/>
      <c r="C1" s="143"/>
      <c r="D1" s="143"/>
      <c r="E1" s="143"/>
      <c r="F1" s="143"/>
      <c r="G1" s="143"/>
      <c r="H1" s="144"/>
    </row>
    <row r="2" spans="1:13" x14ac:dyDescent="0.25">
      <c r="A2" s="147"/>
      <c r="B2" s="137" t="s">
        <v>100</v>
      </c>
      <c r="C2" s="137" t="s">
        <v>101</v>
      </c>
      <c r="D2" s="137"/>
      <c r="E2" s="137"/>
      <c r="F2" s="137"/>
      <c r="G2" s="137"/>
      <c r="H2" s="146"/>
    </row>
    <row r="3" spans="1:13" ht="54" x14ac:dyDescent="0.25">
      <c r="A3" s="147"/>
      <c r="B3" s="137"/>
      <c r="C3" s="92" t="s">
        <v>144</v>
      </c>
      <c r="D3" s="92" t="s">
        <v>103</v>
      </c>
      <c r="E3" s="92" t="s">
        <v>104</v>
      </c>
      <c r="F3" s="92" t="s">
        <v>105</v>
      </c>
      <c r="G3" s="92" t="s">
        <v>70</v>
      </c>
      <c r="H3" s="93" t="s">
        <v>106</v>
      </c>
      <c r="L3" s="1" t="s">
        <v>29</v>
      </c>
      <c r="M3" s="1" t="s">
        <v>11</v>
      </c>
    </row>
    <row r="4" spans="1:13" ht="54" x14ac:dyDescent="0.35">
      <c r="A4" s="35" t="s">
        <v>610</v>
      </c>
      <c r="B4" s="15" t="s">
        <v>11</v>
      </c>
      <c r="C4" s="49"/>
      <c r="D4" s="46"/>
      <c r="E4" s="46"/>
      <c r="F4" s="46"/>
      <c r="G4" s="46"/>
      <c r="H4" s="52"/>
      <c r="J4" s="1" t="b">
        <f>IF(B4="Yes",TRUE,FALSE)</f>
        <v>1</v>
      </c>
      <c r="K4" s="1" t="str">
        <f>IF(C4&lt;&gt;"","True",IF(D4&lt;&gt;"","True",IF(E4&lt;&gt;"","True",IF(F4&lt;&gt;"","True",IF(G4&lt;&gt;"","True",IF(H4&lt;&gt;"","True","False"))))))</f>
        <v>False</v>
      </c>
      <c r="L4" s="1" t="s">
        <v>57</v>
      </c>
      <c r="M4" s="1" t="s">
        <v>17</v>
      </c>
    </row>
    <row r="5" spans="1:13" ht="54" x14ac:dyDescent="0.35">
      <c r="A5" s="36" t="s">
        <v>277</v>
      </c>
      <c r="B5" s="19" t="s">
        <v>11</v>
      </c>
      <c r="C5" s="50"/>
      <c r="D5" s="47"/>
      <c r="E5" s="47"/>
      <c r="F5" s="47"/>
      <c r="G5" s="47"/>
      <c r="H5" s="53"/>
      <c r="J5" s="1" t="b">
        <f t="shared" ref="J5:J28" si="0">IF(B5="Yes",TRUE,FALSE)</f>
        <v>1</v>
      </c>
      <c r="K5" s="1" t="str">
        <f>IF(C5&lt;&gt;"","True",IF(D5&lt;&gt;"","True",IF(E5&lt;&gt;"","True",IF(F5&lt;&gt;"","True",IF(G5&lt;&gt;"","True",IF(H5&lt;&gt;"","True","False"))))))</f>
        <v>False</v>
      </c>
      <c r="L5" s="1" t="s">
        <v>59</v>
      </c>
    </row>
    <row r="6" spans="1:13" ht="54" x14ac:dyDescent="0.35">
      <c r="A6" s="35" t="s">
        <v>278</v>
      </c>
      <c r="B6" s="15" t="s">
        <v>11</v>
      </c>
      <c r="C6" s="49"/>
      <c r="D6" s="46"/>
      <c r="E6" s="46"/>
      <c r="F6" s="46"/>
      <c r="G6" s="46"/>
      <c r="H6" s="52"/>
      <c r="J6" s="1" t="b">
        <f t="shared" si="0"/>
        <v>1</v>
      </c>
      <c r="K6" s="1" t="str">
        <f t="shared" ref="K6:K26" si="1">IF(C6&lt;&gt;"","True",IF(D6&lt;&gt;"","True",IF(E6&lt;&gt;"","True",IF(F6&lt;&gt;"","True",IF(G6&lt;&gt;"","True",IF(H6&lt;&gt;"","True","False"))))))</f>
        <v>False</v>
      </c>
      <c r="L6" s="1" t="s">
        <v>62</v>
      </c>
    </row>
    <row r="7" spans="1:13" ht="54" x14ac:dyDescent="0.35">
      <c r="A7" s="36" t="s">
        <v>279</v>
      </c>
      <c r="B7" s="19" t="s">
        <v>11</v>
      </c>
      <c r="C7" s="50"/>
      <c r="D7" s="47"/>
      <c r="E7" s="47"/>
      <c r="F7" s="47"/>
      <c r="G7" s="47"/>
      <c r="H7" s="53"/>
      <c r="J7" s="1" t="b">
        <f t="shared" si="0"/>
        <v>1</v>
      </c>
      <c r="K7" s="1" t="str">
        <f t="shared" si="1"/>
        <v>False</v>
      </c>
      <c r="L7" s="1" t="s">
        <v>107</v>
      </c>
    </row>
    <row r="8" spans="1:13" ht="36" x14ac:dyDescent="0.35">
      <c r="A8" s="35" t="s">
        <v>611</v>
      </c>
      <c r="B8" s="15" t="s">
        <v>11</v>
      </c>
      <c r="C8" s="49"/>
      <c r="D8" s="46"/>
      <c r="E8" s="46"/>
      <c r="F8" s="46"/>
      <c r="G8" s="46"/>
      <c r="H8" s="52"/>
      <c r="J8" s="1" t="b">
        <f t="shared" si="0"/>
        <v>1</v>
      </c>
      <c r="K8" s="1" t="str">
        <f t="shared" si="1"/>
        <v>False</v>
      </c>
    </row>
    <row r="9" spans="1:13" ht="90" x14ac:dyDescent="0.35">
      <c r="A9" s="36" t="s">
        <v>626</v>
      </c>
      <c r="B9" s="19" t="s">
        <v>11</v>
      </c>
      <c r="C9" s="50"/>
      <c r="D9" s="47"/>
      <c r="E9" s="47"/>
      <c r="F9" s="47"/>
      <c r="G9" s="47"/>
      <c r="H9" s="53"/>
      <c r="J9" s="1" t="b">
        <f t="shared" si="0"/>
        <v>1</v>
      </c>
      <c r="K9" s="1" t="str">
        <f t="shared" si="1"/>
        <v>False</v>
      </c>
    </row>
    <row r="10" spans="1:13" ht="36" x14ac:dyDescent="0.35">
      <c r="A10" s="35" t="s">
        <v>612</v>
      </c>
      <c r="B10" s="15" t="s">
        <v>11</v>
      </c>
      <c r="C10" s="49"/>
      <c r="D10" s="46"/>
      <c r="E10" s="46"/>
      <c r="F10" s="46"/>
      <c r="G10" s="46"/>
      <c r="H10" s="52"/>
      <c r="J10" s="1" t="b">
        <f t="shared" si="0"/>
        <v>1</v>
      </c>
      <c r="K10" s="1" t="str">
        <f t="shared" si="1"/>
        <v>False</v>
      </c>
    </row>
    <row r="11" spans="1:13" ht="36" x14ac:dyDescent="0.35">
      <c r="A11" s="36" t="s">
        <v>613</v>
      </c>
      <c r="B11" s="19" t="s">
        <v>11</v>
      </c>
      <c r="C11" s="50"/>
      <c r="D11" s="47"/>
      <c r="E11" s="47"/>
      <c r="F11" s="47"/>
      <c r="G11" s="47"/>
      <c r="H11" s="53"/>
      <c r="J11" s="1" t="b">
        <f t="shared" si="0"/>
        <v>1</v>
      </c>
      <c r="K11" s="1" t="str">
        <f t="shared" si="1"/>
        <v>False</v>
      </c>
    </row>
    <row r="12" spans="1:13" ht="36" x14ac:dyDescent="0.35">
      <c r="A12" s="35" t="s">
        <v>627</v>
      </c>
      <c r="B12" s="15" t="s">
        <v>11</v>
      </c>
      <c r="C12" s="49"/>
      <c r="D12" s="46"/>
      <c r="E12" s="46"/>
      <c r="F12" s="46"/>
      <c r="G12" s="46"/>
      <c r="H12" s="52"/>
      <c r="J12" s="1" t="b">
        <f t="shared" si="0"/>
        <v>1</v>
      </c>
      <c r="K12" s="1" t="str">
        <f t="shared" si="1"/>
        <v>False</v>
      </c>
    </row>
    <row r="13" spans="1:13" ht="54" x14ac:dyDescent="0.35">
      <c r="A13" s="36" t="s">
        <v>280</v>
      </c>
      <c r="B13" s="19" t="s">
        <v>11</v>
      </c>
      <c r="C13" s="50"/>
      <c r="D13" s="47"/>
      <c r="E13" s="47"/>
      <c r="F13" s="47"/>
      <c r="G13" s="47"/>
      <c r="H13" s="53"/>
      <c r="J13" s="1" t="b">
        <f t="shared" si="0"/>
        <v>1</v>
      </c>
      <c r="K13" s="1" t="str">
        <f t="shared" si="1"/>
        <v>False</v>
      </c>
    </row>
    <row r="14" spans="1:13" ht="36" x14ac:dyDescent="0.35">
      <c r="A14" s="35" t="s">
        <v>281</v>
      </c>
      <c r="B14" s="15" t="s">
        <v>11</v>
      </c>
      <c r="C14" s="49"/>
      <c r="D14" s="46"/>
      <c r="E14" s="46"/>
      <c r="F14" s="46"/>
      <c r="G14" s="46"/>
      <c r="H14" s="52"/>
      <c r="J14" s="1" t="b">
        <f t="shared" si="0"/>
        <v>1</v>
      </c>
      <c r="K14" s="1" t="str">
        <f t="shared" si="1"/>
        <v>False</v>
      </c>
    </row>
    <row r="15" spans="1:13" ht="36" x14ac:dyDescent="0.35">
      <c r="A15" s="36" t="s">
        <v>282</v>
      </c>
      <c r="B15" s="19" t="s">
        <v>11</v>
      </c>
      <c r="C15" s="50"/>
      <c r="D15" s="47"/>
      <c r="E15" s="47"/>
      <c r="F15" s="47"/>
      <c r="G15" s="47"/>
      <c r="H15" s="53"/>
      <c r="J15" s="1" t="b">
        <f t="shared" si="0"/>
        <v>1</v>
      </c>
      <c r="K15" s="1" t="str">
        <f t="shared" si="1"/>
        <v>False</v>
      </c>
    </row>
    <row r="16" spans="1:13" ht="72" x14ac:dyDescent="0.35">
      <c r="A16" s="35" t="s">
        <v>283</v>
      </c>
      <c r="B16" s="15" t="s">
        <v>11</v>
      </c>
      <c r="C16" s="49"/>
      <c r="D16" s="46"/>
      <c r="E16" s="46"/>
      <c r="F16" s="46"/>
      <c r="G16" s="46"/>
      <c r="H16" s="52"/>
      <c r="J16" s="1" t="b">
        <f t="shared" si="0"/>
        <v>1</v>
      </c>
      <c r="K16" s="1" t="str">
        <f t="shared" si="1"/>
        <v>False</v>
      </c>
    </row>
    <row r="17" spans="1:13" ht="36" x14ac:dyDescent="0.35">
      <c r="A17" s="36" t="s">
        <v>284</v>
      </c>
      <c r="B17" s="19" t="s">
        <v>11</v>
      </c>
      <c r="C17" s="50"/>
      <c r="D17" s="47"/>
      <c r="E17" s="47"/>
      <c r="F17" s="47"/>
      <c r="G17" s="47"/>
      <c r="H17" s="53"/>
      <c r="J17" s="1" t="b">
        <f t="shared" si="0"/>
        <v>1</v>
      </c>
      <c r="K17" s="1" t="str">
        <f t="shared" si="1"/>
        <v>False</v>
      </c>
    </row>
    <row r="18" spans="1:13" ht="54" x14ac:dyDescent="0.35">
      <c r="A18" s="35" t="s">
        <v>628</v>
      </c>
      <c r="B18" s="15" t="s">
        <v>11</v>
      </c>
      <c r="C18" s="49"/>
      <c r="D18" s="46"/>
      <c r="E18" s="46"/>
      <c r="F18" s="46"/>
      <c r="G18" s="46"/>
      <c r="H18" s="52"/>
      <c r="J18" s="1" t="b">
        <f>IF(B18="Yes",TRUE,FALSE)</f>
        <v>1</v>
      </c>
      <c r="K18" s="1" t="str">
        <f>IF(C18&lt;&gt;"","True",IF(D18&lt;&gt;"","True",IF(E18&lt;&gt;"","True",IF(F18&lt;&gt;"","True",IF(G18&lt;&gt;"","True",IF(H18&lt;&gt;"","True","False"))))))</f>
        <v>False</v>
      </c>
    </row>
    <row r="19" spans="1:13" ht="108" x14ac:dyDescent="0.35">
      <c r="A19" s="36" t="s">
        <v>285</v>
      </c>
      <c r="B19" s="19" t="s">
        <v>11</v>
      </c>
      <c r="C19" s="50"/>
      <c r="D19" s="47"/>
      <c r="E19" s="47"/>
      <c r="F19" s="47"/>
      <c r="G19" s="47"/>
      <c r="H19" s="53"/>
      <c r="J19" s="1" t="b">
        <f t="shared" si="0"/>
        <v>1</v>
      </c>
      <c r="K19" s="1" t="str">
        <f t="shared" si="1"/>
        <v>False</v>
      </c>
    </row>
    <row r="20" spans="1:13" ht="72" x14ac:dyDescent="0.35">
      <c r="A20" s="35" t="s">
        <v>286</v>
      </c>
      <c r="B20" s="15" t="s">
        <v>11</v>
      </c>
      <c r="C20" s="49"/>
      <c r="D20" s="46"/>
      <c r="E20" s="46"/>
      <c r="F20" s="46"/>
      <c r="G20" s="46"/>
      <c r="H20" s="52"/>
      <c r="J20" s="1" t="b">
        <f t="shared" si="0"/>
        <v>1</v>
      </c>
      <c r="K20" s="1" t="str">
        <f t="shared" si="1"/>
        <v>False</v>
      </c>
    </row>
    <row r="21" spans="1:13" ht="36" x14ac:dyDescent="0.35">
      <c r="A21" s="36" t="s">
        <v>287</v>
      </c>
      <c r="B21" s="19" t="s">
        <v>11</v>
      </c>
      <c r="C21" s="50"/>
      <c r="D21" s="47"/>
      <c r="E21" s="47"/>
      <c r="F21" s="47"/>
      <c r="G21" s="47"/>
      <c r="H21" s="53"/>
      <c r="J21" s="1" t="b">
        <f t="shared" si="0"/>
        <v>1</v>
      </c>
      <c r="K21" s="1" t="str">
        <f t="shared" si="1"/>
        <v>False</v>
      </c>
    </row>
    <row r="22" spans="1:13" ht="36" x14ac:dyDescent="0.35">
      <c r="A22" s="35" t="s">
        <v>614</v>
      </c>
      <c r="B22" s="15" t="s">
        <v>11</v>
      </c>
      <c r="C22" s="49"/>
      <c r="D22" s="46"/>
      <c r="E22" s="46"/>
      <c r="F22" s="46"/>
      <c r="G22" s="46"/>
      <c r="H22" s="52"/>
      <c r="J22" s="1" t="b">
        <f t="shared" si="0"/>
        <v>1</v>
      </c>
      <c r="K22" s="1" t="str">
        <f t="shared" si="1"/>
        <v>False</v>
      </c>
    </row>
    <row r="23" spans="1:13" ht="36" x14ac:dyDescent="0.35">
      <c r="A23" s="36" t="s">
        <v>629</v>
      </c>
      <c r="B23" s="19" t="s">
        <v>11</v>
      </c>
      <c r="C23" s="50"/>
      <c r="D23" s="47"/>
      <c r="E23" s="47"/>
      <c r="F23" s="47"/>
      <c r="G23" s="47"/>
      <c r="H23" s="53"/>
      <c r="J23" s="1" t="b">
        <f t="shared" si="0"/>
        <v>1</v>
      </c>
      <c r="K23" s="1" t="str">
        <f t="shared" si="1"/>
        <v>False</v>
      </c>
      <c r="M23" s="171" t="b">
        <f>IF(OR(J4:J34)=TRUE,TRUE,FALSE)</f>
        <v>1</v>
      </c>
    </row>
    <row r="24" spans="1:13" ht="54" x14ac:dyDescent="0.35">
      <c r="A24" s="35" t="s">
        <v>615</v>
      </c>
      <c r="B24" s="15" t="s">
        <v>11</v>
      </c>
      <c r="C24" s="49"/>
      <c r="D24" s="46"/>
      <c r="E24" s="46"/>
      <c r="F24" s="46"/>
      <c r="G24" s="46"/>
      <c r="H24" s="52"/>
      <c r="J24" s="1" t="b">
        <f t="shared" si="0"/>
        <v>1</v>
      </c>
      <c r="K24" s="1" t="str">
        <f t="shared" si="1"/>
        <v>False</v>
      </c>
    </row>
    <row r="25" spans="1:13" ht="72" x14ac:dyDescent="0.35">
      <c r="A25" s="36" t="s">
        <v>630</v>
      </c>
      <c r="B25" s="19" t="s">
        <v>11</v>
      </c>
      <c r="C25" s="50"/>
      <c r="D25" s="47"/>
      <c r="E25" s="47"/>
      <c r="F25" s="47"/>
      <c r="G25" s="47"/>
      <c r="H25" s="53"/>
      <c r="J25" s="1" t="b">
        <f t="shared" si="0"/>
        <v>1</v>
      </c>
      <c r="K25" s="1" t="str">
        <f>IF(C25&lt;&gt;"","True",IF(D25&lt;&gt;"","True",IF(E25&lt;&gt;"","True",IF(F25&lt;&gt;"","True",IF(G25&lt;&gt;"","True",IF(H25&lt;&gt;"","True","False"))))))</f>
        <v>False</v>
      </c>
    </row>
    <row r="26" spans="1:13" ht="72" x14ac:dyDescent="0.35">
      <c r="A26" s="35" t="s">
        <v>647</v>
      </c>
      <c r="B26" s="15" t="s">
        <v>11</v>
      </c>
      <c r="C26" s="49"/>
      <c r="D26" s="46"/>
      <c r="E26" s="46"/>
      <c r="F26" s="46"/>
      <c r="G26" s="46"/>
      <c r="H26" s="52"/>
      <c r="J26" s="1" t="b">
        <f t="shared" si="0"/>
        <v>1</v>
      </c>
      <c r="K26" s="1" t="str">
        <f t="shared" si="1"/>
        <v>False</v>
      </c>
    </row>
    <row r="27" spans="1:13" ht="54" x14ac:dyDescent="0.35">
      <c r="A27" s="36" t="s">
        <v>616</v>
      </c>
      <c r="B27" s="19" t="s">
        <v>11</v>
      </c>
      <c r="C27" s="50"/>
      <c r="D27" s="47"/>
      <c r="E27" s="47"/>
      <c r="F27" s="47"/>
      <c r="G27" s="47"/>
      <c r="H27" s="53"/>
      <c r="J27" s="1" t="b">
        <f>IF(B27="Yes",TRUE,FALSE)</f>
        <v>1</v>
      </c>
      <c r="K27" s="1" t="str">
        <f>IF(C27&lt;&gt;"","True",IF(D27&lt;&gt;"","True",IF(E27&lt;&gt;"","True",IF(F27&lt;&gt;"","True",IF(G27&lt;&gt;"","True",IF(H27&lt;&gt;"","True","False"))))))</f>
        <v>False</v>
      </c>
    </row>
    <row r="28" spans="1:13" x14ac:dyDescent="0.35">
      <c r="A28" s="57" t="s">
        <v>617</v>
      </c>
      <c r="B28" s="58" t="s">
        <v>11</v>
      </c>
      <c r="C28" s="51"/>
      <c r="D28" s="48"/>
      <c r="E28" s="48"/>
      <c r="F28" s="48"/>
      <c r="G28" s="48"/>
      <c r="H28" s="54"/>
      <c r="J28" s="1" t="b">
        <f t="shared" si="0"/>
        <v>1</v>
      </c>
      <c r="K28" s="1" t="str">
        <f t="shared" ref="K28:K33" si="2">IF(C28&lt;&gt;"","True",IF(D28&lt;&gt;"","True",IF(E28&lt;&gt;"","True",IF(F28&lt;&gt;"","True",IF(G28&lt;&gt;"","True",IF(H28&lt;&gt;"","True","False"))))))</f>
        <v>False</v>
      </c>
    </row>
    <row r="29" spans="1:13" x14ac:dyDescent="0.35">
      <c r="A29" s="59"/>
      <c r="B29" s="60" t="s">
        <v>11</v>
      </c>
      <c r="C29" s="49"/>
      <c r="D29" s="46"/>
      <c r="E29" s="46"/>
      <c r="F29" s="46"/>
      <c r="G29" s="46"/>
      <c r="H29" s="52"/>
      <c r="K29" s="1" t="str">
        <f t="shared" si="2"/>
        <v>False</v>
      </c>
    </row>
    <row r="30" spans="1:13" x14ac:dyDescent="0.35">
      <c r="A30" s="59"/>
      <c r="B30" s="60" t="s">
        <v>11</v>
      </c>
      <c r="C30" s="49"/>
      <c r="D30" s="46"/>
      <c r="E30" s="46"/>
      <c r="F30" s="46"/>
      <c r="G30" s="46"/>
      <c r="H30" s="52"/>
      <c r="K30" s="1" t="str">
        <f t="shared" si="2"/>
        <v>False</v>
      </c>
    </row>
    <row r="31" spans="1:13" x14ac:dyDescent="0.35">
      <c r="A31" s="59"/>
      <c r="B31" s="60" t="s">
        <v>11</v>
      </c>
      <c r="C31" s="49"/>
      <c r="D31" s="46"/>
      <c r="E31" s="46"/>
      <c r="F31" s="46"/>
      <c r="G31" s="46"/>
      <c r="H31" s="52"/>
      <c r="K31" s="1" t="str">
        <f t="shared" si="2"/>
        <v>False</v>
      </c>
    </row>
    <row r="32" spans="1:13" x14ac:dyDescent="0.35">
      <c r="A32" s="59"/>
      <c r="B32" s="60" t="s">
        <v>11</v>
      </c>
      <c r="C32" s="49"/>
      <c r="D32" s="46"/>
      <c r="E32" s="46"/>
      <c r="F32" s="46"/>
      <c r="G32" s="46"/>
      <c r="H32" s="52"/>
      <c r="K32" s="1" t="str">
        <f t="shared" si="2"/>
        <v>False</v>
      </c>
    </row>
    <row r="33" spans="1:11" x14ac:dyDescent="0.35">
      <c r="A33" s="59"/>
      <c r="B33" s="60" t="s">
        <v>11</v>
      </c>
      <c r="C33" s="49"/>
      <c r="D33" s="46"/>
      <c r="E33" s="46"/>
      <c r="F33" s="46"/>
      <c r="G33" s="46"/>
      <c r="H33" s="52"/>
      <c r="K33" s="1" t="str">
        <f t="shared" si="2"/>
        <v>False</v>
      </c>
    </row>
    <row r="34" spans="1:11" ht="18.75" thickBot="1" x14ac:dyDescent="0.4">
      <c r="A34" s="55" t="s">
        <v>81</v>
      </c>
      <c r="B34" s="56" t="s">
        <v>17</v>
      </c>
      <c r="C34" s="148"/>
      <c r="D34" s="149"/>
      <c r="E34" s="149"/>
      <c r="F34" s="149"/>
      <c r="G34" s="149"/>
      <c r="H34" s="150"/>
      <c r="J34" s="1" t="b">
        <f>IF(B34="Yes",TRUE,FALSE)</f>
        <v>0</v>
      </c>
    </row>
    <row r="35" spans="1:11" x14ac:dyDescent="0.35">
      <c r="A35" s="145"/>
    </row>
    <row r="36" spans="1:11" x14ac:dyDescent="0.35">
      <c r="A36" s="145"/>
    </row>
    <row r="37" spans="1:11" x14ac:dyDescent="0.25">
      <c r="A37" s="137" t="s">
        <v>184</v>
      </c>
      <c r="B37" s="137"/>
      <c r="C37" s="137"/>
      <c r="D37" s="137"/>
      <c r="E37" s="137"/>
      <c r="F37" s="137"/>
      <c r="G37" s="137"/>
      <c r="H37" s="137"/>
    </row>
    <row r="38" spans="1:11" ht="15" x14ac:dyDescent="0.25">
      <c r="A38" s="119"/>
      <c r="B38" s="119"/>
      <c r="C38" s="119"/>
      <c r="D38" s="119"/>
      <c r="E38" s="119"/>
      <c r="F38" s="119"/>
      <c r="G38" s="119"/>
      <c r="H38" s="119"/>
    </row>
    <row r="39" spans="1:11" ht="15" x14ac:dyDescent="0.25">
      <c r="A39" s="119"/>
      <c r="B39" s="119"/>
      <c r="C39" s="119"/>
      <c r="D39" s="119"/>
      <c r="E39" s="119"/>
      <c r="F39" s="119"/>
      <c r="G39" s="119"/>
      <c r="H39" s="119"/>
    </row>
    <row r="40" spans="1:11" ht="15" x14ac:dyDescent="0.25">
      <c r="A40" s="119"/>
      <c r="B40" s="119"/>
      <c r="C40" s="119"/>
      <c r="D40" s="119"/>
      <c r="E40" s="119"/>
      <c r="F40" s="119"/>
      <c r="G40" s="119"/>
      <c r="H40" s="119"/>
    </row>
    <row r="41" spans="1:11" ht="15" x14ac:dyDescent="0.25">
      <c r="A41" s="119"/>
      <c r="B41" s="119"/>
      <c r="C41" s="119"/>
      <c r="D41" s="119"/>
      <c r="E41" s="119"/>
      <c r="F41" s="119"/>
      <c r="G41" s="119"/>
      <c r="H41" s="119"/>
    </row>
    <row r="42" spans="1:11" ht="15" x14ac:dyDescent="0.25">
      <c r="A42" s="119"/>
      <c r="B42" s="119"/>
      <c r="C42" s="119"/>
      <c r="D42" s="119"/>
      <c r="E42" s="119"/>
      <c r="F42" s="119"/>
      <c r="G42" s="119"/>
      <c r="H42" s="119"/>
    </row>
    <row r="43" spans="1:11" ht="15" x14ac:dyDescent="0.25">
      <c r="A43" s="119"/>
      <c r="B43" s="119"/>
      <c r="C43" s="119"/>
      <c r="D43" s="119"/>
      <c r="E43" s="119"/>
      <c r="F43" s="119"/>
      <c r="G43" s="119"/>
      <c r="H43" s="119"/>
    </row>
    <row r="44" spans="1:11" ht="15" x14ac:dyDescent="0.25">
      <c r="A44" s="119"/>
      <c r="B44" s="119"/>
      <c r="C44" s="119"/>
      <c r="D44" s="119"/>
      <c r="E44" s="119"/>
      <c r="F44" s="119"/>
      <c r="G44" s="119"/>
      <c r="H44" s="119"/>
    </row>
    <row r="45" spans="1:11" ht="15" x14ac:dyDescent="0.25">
      <c r="A45" s="119"/>
      <c r="B45" s="119"/>
      <c r="C45" s="119"/>
      <c r="D45" s="119"/>
      <c r="E45" s="119"/>
      <c r="F45" s="119"/>
      <c r="G45" s="119"/>
      <c r="H45" s="119"/>
    </row>
    <row r="46" spans="1:11" ht="15" x14ac:dyDescent="0.25">
      <c r="A46" s="119"/>
      <c r="B46" s="119"/>
      <c r="C46" s="119"/>
      <c r="D46" s="119"/>
      <c r="E46" s="119"/>
      <c r="F46" s="119"/>
      <c r="G46" s="119"/>
      <c r="H46" s="119"/>
    </row>
    <row r="47" spans="1:11" ht="15" x14ac:dyDescent="0.25">
      <c r="A47" s="119"/>
      <c r="B47" s="119"/>
      <c r="C47" s="119"/>
      <c r="D47" s="119"/>
      <c r="E47" s="119"/>
      <c r="F47" s="119"/>
      <c r="G47" s="119"/>
      <c r="H47" s="119"/>
    </row>
    <row r="48" spans="1:11" ht="15" x14ac:dyDescent="0.25">
      <c r="A48" s="119"/>
      <c r="B48" s="119"/>
      <c r="C48" s="119"/>
      <c r="D48" s="119"/>
      <c r="E48" s="119"/>
      <c r="F48" s="119"/>
      <c r="G48" s="119"/>
      <c r="H48" s="119"/>
    </row>
    <row r="49" spans="1:8" ht="15" x14ac:dyDescent="0.25">
      <c r="A49" s="119"/>
      <c r="B49" s="119"/>
      <c r="C49" s="119"/>
      <c r="D49" s="119"/>
      <c r="E49" s="119"/>
      <c r="F49" s="119"/>
      <c r="G49" s="119"/>
      <c r="H49" s="119"/>
    </row>
    <row r="50" spans="1:8" ht="15" x14ac:dyDescent="0.25">
      <c r="A50" s="119"/>
      <c r="B50" s="119"/>
      <c r="C50" s="119"/>
      <c r="D50" s="119"/>
      <c r="E50" s="119"/>
      <c r="F50" s="119"/>
      <c r="G50" s="119"/>
      <c r="H50" s="119"/>
    </row>
    <row r="51" spans="1:8" ht="15" x14ac:dyDescent="0.25">
      <c r="A51" s="119"/>
      <c r="B51" s="119"/>
      <c r="C51" s="119"/>
      <c r="D51" s="119"/>
      <c r="E51" s="119"/>
      <c r="F51" s="119"/>
      <c r="G51" s="119"/>
      <c r="H51" s="119"/>
    </row>
    <row r="52" spans="1:8" ht="15" x14ac:dyDescent="0.25">
      <c r="A52" s="119"/>
      <c r="B52" s="119"/>
      <c r="C52" s="119"/>
      <c r="D52" s="119"/>
      <c r="E52" s="119"/>
      <c r="F52" s="119"/>
      <c r="G52" s="119"/>
      <c r="H52" s="119"/>
    </row>
    <row r="53" spans="1:8" ht="15" x14ac:dyDescent="0.25">
      <c r="A53" s="119"/>
      <c r="B53" s="119"/>
      <c r="C53" s="119"/>
      <c r="D53" s="119"/>
      <c r="E53" s="119"/>
      <c r="F53" s="119"/>
      <c r="G53" s="119"/>
      <c r="H53" s="119"/>
    </row>
    <row r="54" spans="1:8" ht="15" x14ac:dyDescent="0.25">
      <c r="A54" s="119"/>
      <c r="B54" s="119"/>
      <c r="C54" s="119"/>
      <c r="D54" s="119"/>
      <c r="E54" s="119"/>
      <c r="F54" s="119"/>
      <c r="G54" s="119"/>
      <c r="H54" s="119"/>
    </row>
    <row r="55" spans="1:8" ht="15" x14ac:dyDescent="0.25">
      <c r="A55" s="119"/>
      <c r="B55" s="119"/>
      <c r="C55" s="119"/>
      <c r="D55" s="119"/>
      <c r="E55" s="119"/>
      <c r="F55" s="119"/>
      <c r="G55" s="119"/>
      <c r="H55" s="119"/>
    </row>
    <row r="56" spans="1:8" ht="15" x14ac:dyDescent="0.25">
      <c r="A56" s="119"/>
      <c r="B56" s="119"/>
      <c r="C56" s="119"/>
      <c r="D56" s="119"/>
      <c r="E56" s="119"/>
      <c r="F56" s="119"/>
      <c r="G56" s="119"/>
      <c r="H56" s="119"/>
    </row>
  </sheetData>
  <sheetProtection selectLockedCells="1"/>
  <mergeCells count="8">
    <mergeCell ref="A1:H1"/>
    <mergeCell ref="A37:H37"/>
    <mergeCell ref="A38:H56"/>
    <mergeCell ref="A35:A36"/>
    <mergeCell ref="C2:H2"/>
    <mergeCell ref="B2:B3"/>
    <mergeCell ref="A2:A3"/>
    <mergeCell ref="C34:H34"/>
  </mergeCells>
  <phoneticPr fontId="2" type="noConversion"/>
  <conditionalFormatting sqref="A29:B33">
    <cfRule type="expression" dxfId="16" priority="1">
      <formula>$B$28&lt;&gt;"Yes"</formula>
    </cfRule>
  </conditionalFormatting>
  <conditionalFormatting sqref="B4:B34">
    <cfRule type="expression" dxfId="15" priority="4">
      <formula>$M$23=FALSE</formula>
    </cfRule>
  </conditionalFormatting>
  <conditionalFormatting sqref="B4:H33">
    <cfRule type="expression" dxfId="14" priority="2">
      <formula>$B$34="Yes"</formula>
    </cfRule>
  </conditionalFormatting>
  <conditionalFormatting sqref="C4:H27 C29:H33">
    <cfRule type="expression" dxfId="13" priority="49">
      <formula>$B4&lt;&gt;"Yes"</formula>
    </cfRule>
    <cfRule type="expression" dxfId="12" priority="50">
      <formula>$K4&lt;&gt;"True"</formula>
    </cfRule>
  </conditionalFormatting>
  <dataValidations count="2">
    <dataValidation type="list" allowBlank="1" showInputMessage="1" showErrorMessage="1" sqref="C29:H33 C4:H27" xr:uid="{AFFBF0FD-C551-42BE-A583-D0FC58AD0099}">
      <formula1>$L$2:$L$7</formula1>
    </dataValidation>
    <dataValidation type="list" allowBlank="1" showInputMessage="1" showErrorMessage="1" sqref="B4:B34" xr:uid="{96E20E5A-DE9C-4F74-A995-16C6EF499723}">
      <formula1>$M$2:$M$4</formula1>
    </dataValidation>
  </dataValidations>
  <pageMargins left="0.25" right="0.25" top="0.75" bottom="0.75" header="0.3" footer="0.3"/>
  <pageSetup scale="80" fitToHeight="0" orientation="landscape" horizontalDpi="360" verticalDpi="360" r:id="rId1"/>
  <headerFooter>
    <oddFooter>&amp;LISLA Psychosocial- Behaviors&amp;RPage &amp;P</oddFooter>
  </headerFooter>
  <rowBreaks count="1" manualBreakCount="1">
    <brk id="3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B38EE-84DF-4B81-9083-9B414094B46F}">
  <sheetPr codeName="Sheet5">
    <pageSetUpPr fitToPage="1"/>
  </sheetPr>
  <dimension ref="A1:V44"/>
  <sheetViews>
    <sheetView zoomScale="60" zoomScaleNormal="60" workbookViewId="0">
      <selection activeCell="B2" sqref="B1:J1048576"/>
    </sheetView>
  </sheetViews>
  <sheetFormatPr defaultRowHeight="18" x14ac:dyDescent="0.35"/>
  <cols>
    <col min="1" max="1" width="89.42578125" style="13" customWidth="1"/>
    <col min="2" max="2" width="14.140625" style="27" customWidth="1"/>
    <col min="3" max="3" width="20.5703125" style="3" hidden="1" customWidth="1"/>
    <col min="4" max="4" width="9" hidden="1" customWidth="1"/>
    <col min="5" max="5" width="9" customWidth="1"/>
    <col min="6" max="22" width="18.7109375" style="1" customWidth="1"/>
  </cols>
  <sheetData>
    <row r="1" spans="1:10" x14ac:dyDescent="0.35">
      <c r="A1" s="151" t="s">
        <v>270</v>
      </c>
      <c r="B1" s="151"/>
    </row>
    <row r="2" spans="1:10" x14ac:dyDescent="0.35">
      <c r="A2" s="34" t="s">
        <v>6</v>
      </c>
      <c r="B2" s="16" t="s">
        <v>7</v>
      </c>
      <c r="C2" s="9" t="s">
        <v>102</v>
      </c>
    </row>
    <row r="3" spans="1:10" ht="91.5" x14ac:dyDescent="0.35">
      <c r="A3" s="35" t="s">
        <v>244</v>
      </c>
      <c r="B3" s="15"/>
      <c r="C3" s="8" t="s">
        <v>17</v>
      </c>
      <c r="F3" s="1" t="s">
        <v>11</v>
      </c>
      <c r="G3" s="1" t="s">
        <v>11</v>
      </c>
      <c r="H3" s="1" t="s">
        <v>123</v>
      </c>
      <c r="I3" s="1" t="s">
        <v>17</v>
      </c>
      <c r="J3" s="1" t="s">
        <v>124</v>
      </c>
    </row>
    <row r="4" spans="1:10" ht="121.5" x14ac:dyDescent="0.35">
      <c r="A4" s="36" t="s">
        <v>243</v>
      </c>
      <c r="B4" s="19"/>
      <c r="C4" s="8" t="s">
        <v>17</v>
      </c>
      <c r="F4" s="1" t="s">
        <v>17</v>
      </c>
      <c r="G4" s="1" t="s">
        <v>17</v>
      </c>
      <c r="H4" s="1" t="s">
        <v>125</v>
      </c>
      <c r="I4" s="1" t="s">
        <v>11</v>
      </c>
      <c r="J4" s="1" t="s">
        <v>126</v>
      </c>
    </row>
    <row r="5" spans="1:10" ht="106.5" x14ac:dyDescent="0.35">
      <c r="A5" s="35" t="s">
        <v>618</v>
      </c>
      <c r="B5" s="15"/>
      <c r="C5" s="6" t="s">
        <v>26</v>
      </c>
      <c r="F5" s="1" t="s">
        <v>64</v>
      </c>
      <c r="G5" s="1" t="s">
        <v>127</v>
      </c>
      <c r="H5" s="1" t="s">
        <v>128</v>
      </c>
      <c r="I5" s="1" t="s">
        <v>129</v>
      </c>
      <c r="J5" s="1" t="s">
        <v>130</v>
      </c>
    </row>
    <row r="6" spans="1:10" ht="61.5" x14ac:dyDescent="0.35">
      <c r="A6" s="36" t="s">
        <v>245</v>
      </c>
      <c r="B6" s="19"/>
      <c r="C6" s="8" t="s">
        <v>17</v>
      </c>
      <c r="G6" s="1" t="s">
        <v>274</v>
      </c>
      <c r="H6" s="1" t="s">
        <v>131</v>
      </c>
      <c r="I6" s="1" t="s">
        <v>132</v>
      </c>
      <c r="J6" s="1" t="s">
        <v>133</v>
      </c>
    </row>
    <row r="7" spans="1:10" x14ac:dyDescent="0.35">
      <c r="A7" s="35" t="s">
        <v>246</v>
      </c>
      <c r="B7" s="15"/>
      <c r="C7" s="8" t="s">
        <v>17</v>
      </c>
      <c r="H7" s="1" t="s">
        <v>134</v>
      </c>
      <c r="I7" s="1" t="s">
        <v>135</v>
      </c>
    </row>
    <row r="8" spans="1:10" ht="46.5" x14ac:dyDescent="0.35">
      <c r="A8" s="36" t="s">
        <v>247</v>
      </c>
      <c r="B8" s="19"/>
      <c r="C8" s="8" t="s">
        <v>17</v>
      </c>
      <c r="H8" s="1" t="s">
        <v>136</v>
      </c>
      <c r="I8" s="1" t="s">
        <v>137</v>
      </c>
    </row>
    <row r="9" spans="1:10" x14ac:dyDescent="0.35">
      <c r="A9" s="35" t="s">
        <v>248</v>
      </c>
      <c r="B9" s="15"/>
      <c r="C9" s="8" t="s">
        <v>17</v>
      </c>
    </row>
    <row r="10" spans="1:10" ht="61.5" x14ac:dyDescent="0.35">
      <c r="A10" s="36" t="s">
        <v>249</v>
      </c>
      <c r="B10" s="19"/>
      <c r="C10" s="8" t="s">
        <v>17</v>
      </c>
      <c r="F10" s="1" t="s">
        <v>656</v>
      </c>
    </row>
    <row r="11" spans="1:10" x14ac:dyDescent="0.35">
      <c r="A11" s="35" t="s">
        <v>250</v>
      </c>
      <c r="B11" s="15"/>
      <c r="C11" s="8" t="s">
        <v>17</v>
      </c>
    </row>
    <row r="12" spans="1:10" ht="36" x14ac:dyDescent="0.35">
      <c r="A12" s="37" t="s">
        <v>619</v>
      </c>
      <c r="B12" s="40"/>
      <c r="C12" s="6" t="s">
        <v>26</v>
      </c>
    </row>
    <row r="13" spans="1:10" ht="54" x14ac:dyDescent="0.35">
      <c r="A13" s="38" t="s">
        <v>138</v>
      </c>
      <c r="B13" s="19" t="s">
        <v>11</v>
      </c>
      <c r="C13" s="6" t="s">
        <v>26</v>
      </c>
    </row>
    <row r="14" spans="1:10" x14ac:dyDescent="0.35">
      <c r="A14" s="38" t="s">
        <v>139</v>
      </c>
      <c r="B14" s="39"/>
      <c r="C14" s="6" t="s">
        <v>26</v>
      </c>
    </row>
    <row r="15" spans="1:10" ht="36" x14ac:dyDescent="0.35">
      <c r="A15" s="38" t="s">
        <v>140</v>
      </c>
      <c r="B15" s="19"/>
      <c r="C15" s="6" t="s">
        <v>26</v>
      </c>
    </row>
    <row r="16" spans="1:10" x14ac:dyDescent="0.35">
      <c r="A16" s="38" t="s">
        <v>139</v>
      </c>
      <c r="B16" s="39"/>
      <c r="C16" s="6" t="s">
        <v>26</v>
      </c>
    </row>
    <row r="17" spans="1:6" x14ac:dyDescent="0.35">
      <c r="A17" s="38" t="s">
        <v>141</v>
      </c>
      <c r="B17" s="19"/>
      <c r="C17" s="6" t="s">
        <v>26</v>
      </c>
    </row>
    <row r="18" spans="1:6" x14ac:dyDescent="0.35">
      <c r="A18" s="38" t="s">
        <v>139</v>
      </c>
      <c r="B18" s="39"/>
      <c r="C18" s="6" t="s">
        <v>26</v>
      </c>
      <c r="E18" s="173" t="b">
        <f>IF(B13="Yes",TRUE,FALSE)</f>
        <v>1</v>
      </c>
      <c r="F18" s="171"/>
    </row>
    <row r="19" spans="1:6" ht="36" x14ac:dyDescent="0.35">
      <c r="A19" s="38" t="s">
        <v>142</v>
      </c>
      <c r="B19" s="19"/>
      <c r="C19" s="6" t="s">
        <v>26</v>
      </c>
      <c r="E19" s="173"/>
      <c r="F19" s="171"/>
    </row>
    <row r="20" spans="1:6" x14ac:dyDescent="0.35">
      <c r="A20" s="38" t="s">
        <v>139</v>
      </c>
      <c r="B20" s="39"/>
      <c r="C20" s="6" t="s">
        <v>26</v>
      </c>
      <c r="E20" s="173" t="b">
        <f>IF(B15="Yes",TRUE,FALSE)</f>
        <v>0</v>
      </c>
      <c r="F20" s="171" t="str">
        <f>IF(OR(E18,E20,E22,E24,E26,E28)=TRUE,"TRUE","FALSE")</f>
        <v>TRUE</v>
      </c>
    </row>
    <row r="21" spans="1:6" ht="36" x14ac:dyDescent="0.35">
      <c r="A21" s="38" t="s">
        <v>143</v>
      </c>
      <c r="B21" s="19"/>
      <c r="C21" s="6" t="s">
        <v>26</v>
      </c>
      <c r="E21" s="173"/>
      <c r="F21" s="171"/>
    </row>
    <row r="22" spans="1:6" x14ac:dyDescent="0.35">
      <c r="A22" s="38" t="s">
        <v>139</v>
      </c>
      <c r="B22" s="39"/>
      <c r="C22" s="6" t="s">
        <v>26</v>
      </c>
      <c r="E22" s="173" t="b">
        <f>IF(B17="Yes",TRUE,FALSE)</f>
        <v>0</v>
      </c>
      <c r="F22" s="171"/>
    </row>
    <row r="23" spans="1:6" x14ac:dyDescent="0.35">
      <c r="A23" s="38" t="s">
        <v>43</v>
      </c>
      <c r="B23" s="19"/>
      <c r="C23" s="6" t="s">
        <v>26</v>
      </c>
      <c r="E23" s="173"/>
      <c r="F23" s="171"/>
    </row>
    <row r="24" spans="1:6" x14ac:dyDescent="0.35">
      <c r="E24" s="173" t="b">
        <f>IF(B19="Yes",TRUE,FALSE)</f>
        <v>0</v>
      </c>
      <c r="F24" s="171"/>
    </row>
    <row r="25" spans="1:6" x14ac:dyDescent="0.25">
      <c r="A25" s="152" t="s">
        <v>185</v>
      </c>
      <c r="B25" s="153"/>
      <c r="C25" s="41"/>
      <c r="E25" s="173"/>
      <c r="F25" s="171"/>
    </row>
    <row r="26" spans="1:6" x14ac:dyDescent="0.25">
      <c r="A26" s="154"/>
      <c r="B26" s="155"/>
      <c r="C26" s="42"/>
      <c r="E26" s="173" t="b">
        <f>IF(B21="Yes",TRUE,FALSE)</f>
        <v>0</v>
      </c>
      <c r="F26" s="171"/>
    </row>
    <row r="27" spans="1:6" x14ac:dyDescent="0.25">
      <c r="A27" s="156"/>
      <c r="B27" s="157"/>
      <c r="C27" s="42"/>
      <c r="E27" s="173"/>
      <c r="F27" s="171"/>
    </row>
    <row r="28" spans="1:6" x14ac:dyDescent="0.25">
      <c r="A28" s="156"/>
      <c r="B28" s="157"/>
      <c r="C28" s="42"/>
      <c r="E28" s="173" t="b">
        <f>IF(B23="Yes",TRUE,FALSE)</f>
        <v>0</v>
      </c>
      <c r="F28" s="171"/>
    </row>
    <row r="29" spans="1:6" x14ac:dyDescent="0.25">
      <c r="A29" s="156"/>
      <c r="B29" s="157"/>
      <c r="C29" s="42"/>
    </row>
    <row r="30" spans="1:6" x14ac:dyDescent="0.25">
      <c r="A30" s="156"/>
      <c r="B30" s="157"/>
      <c r="C30" s="42"/>
    </row>
    <row r="31" spans="1:6" x14ac:dyDescent="0.25">
      <c r="A31" s="156"/>
      <c r="B31" s="157"/>
      <c r="C31" s="42"/>
    </row>
    <row r="32" spans="1:6" x14ac:dyDescent="0.25">
      <c r="A32" s="156"/>
      <c r="B32" s="157"/>
      <c r="C32" s="42"/>
    </row>
    <row r="33" spans="1:3" x14ac:dyDescent="0.25">
      <c r="A33" s="156"/>
      <c r="B33" s="157"/>
      <c r="C33" s="42"/>
    </row>
    <row r="34" spans="1:3" x14ac:dyDescent="0.25">
      <c r="A34" s="156"/>
      <c r="B34" s="157"/>
      <c r="C34" s="42"/>
    </row>
    <row r="35" spans="1:3" x14ac:dyDescent="0.25">
      <c r="A35" s="156"/>
      <c r="B35" s="157"/>
      <c r="C35" s="42"/>
    </row>
    <row r="36" spans="1:3" x14ac:dyDescent="0.25">
      <c r="A36" s="156"/>
      <c r="B36" s="157"/>
      <c r="C36" s="42"/>
    </row>
    <row r="37" spans="1:3" x14ac:dyDescent="0.25">
      <c r="A37" s="156"/>
      <c r="B37" s="157"/>
      <c r="C37" s="42"/>
    </row>
    <row r="38" spans="1:3" x14ac:dyDescent="0.25">
      <c r="A38" s="156"/>
      <c r="B38" s="157"/>
      <c r="C38" s="42"/>
    </row>
    <row r="39" spans="1:3" x14ac:dyDescent="0.25">
      <c r="A39" s="156"/>
      <c r="B39" s="157"/>
      <c r="C39" s="42"/>
    </row>
    <row r="40" spans="1:3" x14ac:dyDescent="0.25">
      <c r="A40" s="156"/>
      <c r="B40" s="157"/>
      <c r="C40" s="42"/>
    </row>
    <row r="41" spans="1:3" x14ac:dyDescent="0.25">
      <c r="A41" s="156"/>
      <c r="B41" s="157"/>
      <c r="C41" s="42"/>
    </row>
    <row r="42" spans="1:3" x14ac:dyDescent="0.25">
      <c r="A42" s="156"/>
      <c r="B42" s="157"/>
      <c r="C42" s="42"/>
    </row>
    <row r="43" spans="1:3" x14ac:dyDescent="0.25">
      <c r="A43" s="156"/>
      <c r="B43" s="157"/>
      <c r="C43" s="42"/>
    </row>
    <row r="44" spans="1:3" x14ac:dyDescent="0.25">
      <c r="A44" s="158"/>
      <c r="B44" s="159"/>
      <c r="C44" s="42"/>
    </row>
  </sheetData>
  <sheetProtection selectLockedCells="1"/>
  <mergeCells count="3">
    <mergeCell ref="A1:B1"/>
    <mergeCell ref="A25:B25"/>
    <mergeCell ref="A26:B44"/>
  </mergeCells>
  <conditionalFormatting sqref="A10:B10">
    <cfRule type="expression" dxfId="11" priority="9">
      <formula>$B$9&lt;&gt;"Yes"</formula>
    </cfRule>
  </conditionalFormatting>
  <conditionalFormatting sqref="A13:B22">
    <cfRule type="expression" dxfId="10" priority="1">
      <formula>$B$23="Yes"</formula>
    </cfRule>
  </conditionalFormatting>
  <conditionalFormatting sqref="A14:B14">
    <cfRule type="expression" dxfId="9" priority="7">
      <formula>$B$13&lt;&gt;"Yes"</formula>
    </cfRule>
  </conditionalFormatting>
  <conditionalFormatting sqref="A16:B16">
    <cfRule type="expression" dxfId="8" priority="6">
      <formula>$B$15&lt;&gt;"Yes"</formula>
    </cfRule>
  </conditionalFormatting>
  <conditionalFormatting sqref="A18:B18">
    <cfRule type="expression" dxfId="7" priority="5">
      <formula>$B$17&lt;&gt;"Yes"</formula>
    </cfRule>
  </conditionalFormatting>
  <conditionalFormatting sqref="A20:B20">
    <cfRule type="expression" dxfId="6" priority="4">
      <formula>$B$19&lt;&gt;"Yes"</formula>
    </cfRule>
  </conditionalFormatting>
  <conditionalFormatting sqref="A22:B22">
    <cfRule type="expression" dxfId="5" priority="3">
      <formula>$B$21&lt;&gt;"Yes"</formula>
    </cfRule>
  </conditionalFormatting>
  <conditionalFormatting sqref="B3:B11">
    <cfRule type="containsBlanks" dxfId="4" priority="10">
      <formula>LEN(TRIM(B3))=0</formula>
    </cfRule>
  </conditionalFormatting>
  <conditionalFormatting sqref="B13 B15 B17 B19 B21 B23">
    <cfRule type="expression" dxfId="3" priority="2">
      <formula>$F$20&lt;&gt;"TRUE"</formula>
    </cfRule>
  </conditionalFormatting>
  <conditionalFormatting sqref="B14 B16 B18 B20 B22">
    <cfRule type="containsBlanks" dxfId="2" priority="8">
      <formula>LEN(TRIM(B14))=0</formula>
    </cfRule>
  </conditionalFormatting>
  <dataValidations count="4">
    <dataValidation type="list" allowBlank="1" showInputMessage="1" showErrorMessage="1" sqref="B14 B16 B18 B20 B22" xr:uid="{B7EC28C2-3ACF-4914-AAEC-C950DBCB77C3}">
      <formula1>$J$2:$J$6</formula1>
    </dataValidation>
    <dataValidation type="list" allowBlank="1" showInputMessage="1" showErrorMessage="1" sqref="B5 B13 B15 B17 B19 B21 B23" xr:uid="{C4A479E0-C31D-4111-8098-2D65FFCFA419}">
      <formula1>$F$2:$F$4</formula1>
    </dataValidation>
    <dataValidation type="list" allowBlank="1" showInputMessage="1" showErrorMessage="1" sqref="B6:B11" xr:uid="{11C0178E-CC1D-474B-9205-9D29A6D69ED5}">
      <formula1>$G$2:$G$5</formula1>
    </dataValidation>
    <dataValidation type="list" allowBlank="1" showInputMessage="1" showErrorMessage="1" sqref="B3:B4" xr:uid="{C78829D3-E731-457F-B2EB-3094B1DF7E02}">
      <formula1>$G$2:$G$6</formula1>
    </dataValidation>
  </dataValidations>
  <pageMargins left="0.25" right="0.25" top="0.75" bottom="0.75" header="0.3" footer="0.3"/>
  <pageSetup scale="99" fitToHeight="0" orientation="portrait" horizontalDpi="360" verticalDpi="360" r:id="rId1"/>
  <headerFooter>
    <oddFooter>&amp;LISLA Psychosocial- Other&amp;RPage &amp;P</oddFooter>
  </headerFooter>
  <rowBreaks count="1" manualBreakCount="1">
    <brk id="2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EF778-BB3B-455B-945C-76A41EE29587}">
  <sheetPr codeName="Sheet6">
    <pageSetUpPr fitToPage="1"/>
  </sheetPr>
  <dimension ref="A1:V33"/>
  <sheetViews>
    <sheetView zoomScale="60" zoomScaleNormal="60" workbookViewId="0">
      <selection activeCell="B2" sqref="B1:K1048576"/>
    </sheetView>
  </sheetViews>
  <sheetFormatPr defaultRowHeight="18" x14ac:dyDescent="0.35"/>
  <cols>
    <col min="1" max="1" width="89.42578125" style="26" customWidth="1"/>
    <col min="2" max="2" width="22.5703125" style="13" customWidth="1"/>
    <col min="3" max="3" width="20.5703125" style="2" hidden="1" customWidth="1"/>
    <col min="4" max="5" width="9" hidden="1" customWidth="1"/>
    <col min="6" max="6" width="9" customWidth="1"/>
    <col min="7" max="7" width="36.140625" style="168" customWidth="1"/>
    <col min="8" max="8" width="36.140625" style="1" hidden="1" customWidth="1"/>
    <col min="9" max="22" width="36.140625" style="1" customWidth="1"/>
  </cols>
  <sheetData>
    <row r="1" spans="1:11" x14ac:dyDescent="0.25">
      <c r="A1" s="136" t="s">
        <v>269</v>
      </c>
      <c r="B1" s="136"/>
    </row>
    <row r="2" spans="1:11" x14ac:dyDescent="0.25">
      <c r="A2" s="16" t="s">
        <v>6</v>
      </c>
      <c r="B2" s="16" t="s">
        <v>7</v>
      </c>
      <c r="C2" s="10" t="s">
        <v>102</v>
      </c>
    </row>
    <row r="3" spans="1:11" ht="46.5" x14ac:dyDescent="0.35">
      <c r="A3" s="17" t="s">
        <v>251</v>
      </c>
      <c r="B3" s="12"/>
      <c r="C3" s="4" t="s">
        <v>15</v>
      </c>
      <c r="G3" s="168" t="s">
        <v>108</v>
      </c>
      <c r="I3" s="1" t="s">
        <v>17</v>
      </c>
      <c r="J3" s="1" t="s">
        <v>109</v>
      </c>
      <c r="K3" s="1" t="s">
        <v>110</v>
      </c>
    </row>
    <row r="4" spans="1:11" ht="61.5" x14ac:dyDescent="0.35">
      <c r="A4" s="21" t="s">
        <v>252</v>
      </c>
      <c r="B4" s="29"/>
      <c r="C4" s="4" t="s">
        <v>15</v>
      </c>
      <c r="G4" s="174" t="s">
        <v>111</v>
      </c>
      <c r="I4" s="1" t="s">
        <v>11</v>
      </c>
      <c r="J4" s="1" t="s">
        <v>112</v>
      </c>
      <c r="K4" s="1" t="s">
        <v>113</v>
      </c>
    </row>
    <row r="5" spans="1:11" ht="61.5" x14ac:dyDescent="0.35">
      <c r="A5" s="17" t="s">
        <v>253</v>
      </c>
      <c r="B5" s="12"/>
      <c r="C5" s="4" t="s">
        <v>15</v>
      </c>
      <c r="G5" s="174" t="s">
        <v>114</v>
      </c>
      <c r="I5" s="1" t="s">
        <v>64</v>
      </c>
      <c r="J5" s="1" t="s">
        <v>115</v>
      </c>
      <c r="K5" s="1" t="s">
        <v>116</v>
      </c>
    </row>
    <row r="6" spans="1:11" ht="36" x14ac:dyDescent="0.35">
      <c r="A6" s="21" t="s">
        <v>254</v>
      </c>
      <c r="B6" s="29"/>
      <c r="C6" s="4" t="s">
        <v>15</v>
      </c>
      <c r="G6" s="174" t="s">
        <v>117</v>
      </c>
      <c r="J6" s="1" t="s">
        <v>118</v>
      </c>
      <c r="K6" s="1" t="s">
        <v>119</v>
      </c>
    </row>
    <row r="7" spans="1:11" ht="36" x14ac:dyDescent="0.35">
      <c r="A7" s="17" t="s">
        <v>255</v>
      </c>
      <c r="B7" s="12"/>
      <c r="C7" s="4" t="s">
        <v>15</v>
      </c>
      <c r="G7" s="174" t="s">
        <v>120</v>
      </c>
      <c r="J7" s="1" t="s">
        <v>121</v>
      </c>
      <c r="K7" s="1" t="s">
        <v>121</v>
      </c>
    </row>
    <row r="8" spans="1:11" ht="54" x14ac:dyDescent="0.35">
      <c r="A8" s="21" t="s">
        <v>256</v>
      </c>
      <c r="B8" s="29"/>
      <c r="C8" s="4" t="s">
        <v>26</v>
      </c>
      <c r="G8" s="174" t="s">
        <v>122</v>
      </c>
    </row>
    <row r="9" spans="1:11" ht="36" x14ac:dyDescent="0.35">
      <c r="A9" s="17" t="s">
        <v>257</v>
      </c>
      <c r="B9" s="12"/>
      <c r="C9" s="4" t="s">
        <v>26</v>
      </c>
    </row>
    <row r="10" spans="1:11" x14ac:dyDescent="0.35">
      <c r="A10" s="21" t="s">
        <v>258</v>
      </c>
      <c r="B10" s="29"/>
      <c r="C10" s="4" t="s">
        <v>26</v>
      </c>
    </row>
    <row r="11" spans="1:11" ht="36" x14ac:dyDescent="0.35">
      <c r="A11" s="17" t="s">
        <v>259</v>
      </c>
      <c r="B11" s="12"/>
      <c r="C11" s="4" t="s">
        <v>15</v>
      </c>
    </row>
    <row r="12" spans="1:11" ht="36" x14ac:dyDescent="0.35">
      <c r="A12" s="21" t="s">
        <v>260</v>
      </c>
      <c r="B12" s="29"/>
      <c r="C12" s="4" t="s">
        <v>26</v>
      </c>
    </row>
    <row r="14" spans="1:11" x14ac:dyDescent="0.25">
      <c r="A14" s="137" t="s">
        <v>186</v>
      </c>
      <c r="B14" s="137"/>
      <c r="C14" s="137"/>
    </row>
    <row r="15" spans="1:11" ht="15" x14ac:dyDescent="0.25">
      <c r="A15" s="119"/>
      <c r="B15" s="119"/>
      <c r="C15" s="119"/>
    </row>
    <row r="16" spans="1:11" ht="15" x14ac:dyDescent="0.25">
      <c r="A16" s="119"/>
      <c r="B16" s="119"/>
      <c r="C16" s="119"/>
    </row>
    <row r="17" spans="1:3" ht="15" x14ac:dyDescent="0.25">
      <c r="A17" s="119"/>
      <c r="B17" s="119"/>
      <c r="C17" s="119"/>
    </row>
    <row r="18" spans="1:3" ht="15" x14ac:dyDescent="0.25">
      <c r="A18" s="119"/>
      <c r="B18" s="119"/>
      <c r="C18" s="119"/>
    </row>
    <row r="19" spans="1:3" ht="15" x14ac:dyDescent="0.25">
      <c r="A19" s="119"/>
      <c r="B19" s="119"/>
      <c r="C19" s="119"/>
    </row>
    <row r="20" spans="1:3" ht="15" x14ac:dyDescent="0.25">
      <c r="A20" s="119"/>
      <c r="B20" s="119"/>
      <c r="C20" s="119"/>
    </row>
    <row r="21" spans="1:3" ht="15" x14ac:dyDescent="0.25">
      <c r="A21" s="119"/>
      <c r="B21" s="119"/>
      <c r="C21" s="119"/>
    </row>
    <row r="22" spans="1:3" ht="15" x14ac:dyDescent="0.25">
      <c r="A22" s="119"/>
      <c r="B22" s="119"/>
      <c r="C22" s="119"/>
    </row>
    <row r="23" spans="1:3" ht="15" x14ac:dyDescent="0.25">
      <c r="A23" s="119"/>
      <c r="B23" s="119"/>
      <c r="C23" s="119"/>
    </row>
    <row r="24" spans="1:3" ht="15" x14ac:dyDescent="0.25">
      <c r="A24" s="119"/>
      <c r="B24" s="119"/>
      <c r="C24" s="119"/>
    </row>
    <row r="25" spans="1:3" ht="15" x14ac:dyDescent="0.25">
      <c r="A25" s="119"/>
      <c r="B25" s="119"/>
      <c r="C25" s="119"/>
    </row>
    <row r="26" spans="1:3" ht="15" x14ac:dyDescent="0.25">
      <c r="A26" s="119"/>
      <c r="B26" s="119"/>
      <c r="C26" s="119"/>
    </row>
    <row r="27" spans="1:3" ht="15" x14ac:dyDescent="0.25">
      <c r="A27" s="119"/>
      <c r="B27" s="119"/>
      <c r="C27" s="119"/>
    </row>
    <row r="28" spans="1:3" ht="15" x14ac:dyDescent="0.25">
      <c r="A28" s="119"/>
      <c r="B28" s="119"/>
      <c r="C28" s="119"/>
    </row>
    <row r="29" spans="1:3" ht="15" x14ac:dyDescent="0.25">
      <c r="A29" s="119"/>
      <c r="B29" s="119"/>
      <c r="C29" s="119"/>
    </row>
    <row r="30" spans="1:3" ht="15" x14ac:dyDescent="0.25">
      <c r="A30" s="119"/>
      <c r="B30" s="119"/>
      <c r="C30" s="119"/>
    </row>
    <row r="31" spans="1:3" ht="15" x14ac:dyDescent="0.25">
      <c r="A31" s="119"/>
      <c r="B31" s="119"/>
      <c r="C31" s="119"/>
    </row>
    <row r="32" spans="1:3" ht="15" x14ac:dyDescent="0.25">
      <c r="A32" s="119"/>
      <c r="B32" s="119"/>
      <c r="C32" s="119"/>
    </row>
    <row r="33" spans="1:3" ht="15" x14ac:dyDescent="0.25">
      <c r="A33" s="119"/>
      <c r="B33" s="119"/>
      <c r="C33" s="119"/>
    </row>
  </sheetData>
  <sheetProtection selectLockedCells="1"/>
  <mergeCells count="3">
    <mergeCell ref="A14:C14"/>
    <mergeCell ref="A15:C33"/>
    <mergeCell ref="A1:B1"/>
  </mergeCells>
  <conditionalFormatting sqref="B3:B12">
    <cfRule type="containsBlanks" dxfId="1" priority="2">
      <formula>LEN(TRIM(B3))=0</formula>
    </cfRule>
  </conditionalFormatting>
  <dataValidations count="5">
    <dataValidation type="list" allowBlank="1" showInputMessage="1" showErrorMessage="1" sqref="B9" xr:uid="{02A086C5-4B48-45B0-845B-EE50310D2EB7}">
      <formula1>$I$2:$I$5</formula1>
    </dataValidation>
    <dataValidation type="list" allowBlank="1" showInputMessage="1" showErrorMessage="1" sqref="B3:B7" xr:uid="{7838DDE5-1247-4641-B110-B982AE5EFEA4}">
      <formula1>$G$2:$G$7</formula1>
    </dataValidation>
    <dataValidation type="list" allowBlank="1" showInputMessage="1" showErrorMessage="1" sqref="B8" xr:uid="{4910CEEE-574B-4292-86FB-BFBB5D21907A}">
      <formula1>$G$2:$G$8</formula1>
    </dataValidation>
    <dataValidation type="list" allowBlank="1" showInputMessage="1" showErrorMessage="1" sqref="B10" xr:uid="{4DF3BC94-EBFB-4BF5-9D02-94AEC7A1D0BF}">
      <formula1>$J$2:$J$7</formula1>
    </dataValidation>
    <dataValidation type="list" allowBlank="1" showInputMessage="1" showErrorMessage="1" sqref="B11:B12" xr:uid="{A5E9B7A9-30EA-4CBB-B7C5-39A317CEE2D3}">
      <formula1>$K$2:$K$7</formula1>
    </dataValidation>
  </dataValidations>
  <pageMargins left="0.25" right="0.25" top="0.75" bottom="0.75" header="0.3" footer="0.3"/>
  <pageSetup scale="91" fitToHeight="0" orientation="portrait" horizontalDpi="360" verticalDpi="360" r:id="rId1"/>
  <headerFooter>
    <oddFooter>&amp;LISLA Memory &amp; Cognition&amp;RPage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4916F-F660-4FD1-92CD-BDD9F8C89A73}">
  <sheetPr codeName="Sheet7">
    <pageSetUpPr fitToPage="1"/>
  </sheetPr>
  <dimension ref="A1:V30"/>
  <sheetViews>
    <sheetView zoomScale="60" zoomScaleNormal="60" workbookViewId="0">
      <selection activeCell="B2" sqref="B1:K1048576"/>
    </sheetView>
  </sheetViews>
  <sheetFormatPr defaultRowHeight="18" x14ac:dyDescent="0.35"/>
  <cols>
    <col min="1" max="1" width="91.5703125" style="13" customWidth="1"/>
    <col min="2" max="2" width="15.42578125" style="27" customWidth="1"/>
    <col min="3" max="3" width="20.5703125" style="3" hidden="1" customWidth="1"/>
    <col min="4" max="22" width="23.140625" style="1" customWidth="1"/>
  </cols>
  <sheetData>
    <row r="1" spans="1:11" x14ac:dyDescent="0.35">
      <c r="A1" s="151" t="s">
        <v>268</v>
      </c>
      <c r="B1" s="151"/>
    </row>
    <row r="2" spans="1:11" x14ac:dyDescent="0.35">
      <c r="A2" s="34" t="s">
        <v>6</v>
      </c>
      <c r="B2" s="16" t="s">
        <v>7</v>
      </c>
      <c r="C2" s="9" t="s">
        <v>102</v>
      </c>
    </row>
    <row r="3" spans="1:11" ht="76.5" x14ac:dyDescent="0.35">
      <c r="A3" s="35" t="s">
        <v>261</v>
      </c>
      <c r="B3" s="15"/>
      <c r="C3" s="6" t="s">
        <v>26</v>
      </c>
      <c r="D3" s="1" t="s">
        <v>147</v>
      </c>
      <c r="F3" s="1" t="s">
        <v>11</v>
      </c>
      <c r="G3" s="1" t="s">
        <v>11</v>
      </c>
      <c r="H3" s="1" t="s">
        <v>123</v>
      </c>
      <c r="I3" s="1" t="s">
        <v>17</v>
      </c>
      <c r="J3" s="1" t="s">
        <v>124</v>
      </c>
      <c r="K3" s="1" t="s">
        <v>123</v>
      </c>
    </row>
    <row r="4" spans="1:11" ht="106.5" x14ac:dyDescent="0.35">
      <c r="A4" s="36" t="s">
        <v>262</v>
      </c>
      <c r="B4" s="19"/>
      <c r="C4" s="6" t="s">
        <v>26</v>
      </c>
      <c r="F4" s="1" t="s">
        <v>17</v>
      </c>
      <c r="G4" s="1" t="s">
        <v>17</v>
      </c>
      <c r="H4" s="1" t="s">
        <v>125</v>
      </c>
      <c r="I4" s="1" t="s">
        <v>11</v>
      </c>
      <c r="J4" s="1" t="s">
        <v>126</v>
      </c>
      <c r="K4" s="1" t="s">
        <v>125</v>
      </c>
    </row>
    <row r="5" spans="1:11" ht="76.5" x14ac:dyDescent="0.35">
      <c r="A5" s="35" t="s">
        <v>263</v>
      </c>
      <c r="B5" s="15"/>
      <c r="C5" s="6" t="s">
        <v>26</v>
      </c>
      <c r="F5" s="1" t="s">
        <v>64</v>
      </c>
      <c r="G5" s="1" t="s">
        <v>127</v>
      </c>
      <c r="H5" s="1" t="s">
        <v>128</v>
      </c>
      <c r="I5" s="1" t="s">
        <v>129</v>
      </c>
      <c r="J5" s="1" t="s">
        <v>130</v>
      </c>
      <c r="K5" s="1" t="s">
        <v>128</v>
      </c>
    </row>
    <row r="6" spans="1:11" ht="46.5" x14ac:dyDescent="0.35">
      <c r="A6" s="36" t="s">
        <v>264</v>
      </c>
      <c r="B6" s="19"/>
      <c r="C6" s="6" t="s">
        <v>26</v>
      </c>
      <c r="H6" s="1" t="s">
        <v>131</v>
      </c>
      <c r="I6" s="1" t="s">
        <v>132</v>
      </c>
      <c r="J6" s="1" t="s">
        <v>133</v>
      </c>
      <c r="K6" s="1" t="s">
        <v>131</v>
      </c>
    </row>
    <row r="7" spans="1:11" ht="36" x14ac:dyDescent="0.35">
      <c r="A7" s="35" t="s">
        <v>265</v>
      </c>
      <c r="B7" s="19"/>
      <c r="C7" s="8" t="s">
        <v>17</v>
      </c>
      <c r="H7" s="1" t="s">
        <v>134</v>
      </c>
      <c r="I7" s="1" t="s">
        <v>135</v>
      </c>
      <c r="K7" s="1" t="s">
        <v>134</v>
      </c>
    </row>
    <row r="8" spans="1:11" ht="31.5" x14ac:dyDescent="0.35">
      <c r="A8" s="36" t="s">
        <v>266</v>
      </c>
      <c r="B8" s="15"/>
      <c r="C8" s="6" t="s">
        <v>26</v>
      </c>
      <c r="H8" s="1" t="s">
        <v>136</v>
      </c>
      <c r="I8" s="1" t="s">
        <v>137</v>
      </c>
      <c r="K8" s="1" t="s">
        <v>275</v>
      </c>
    </row>
    <row r="9" spans="1:11" ht="46.5" x14ac:dyDescent="0.35">
      <c r="A9" s="35" t="s">
        <v>267</v>
      </c>
      <c r="B9" s="19"/>
      <c r="C9" s="6" t="s">
        <v>26</v>
      </c>
      <c r="H9" s="1" t="s">
        <v>149</v>
      </c>
    </row>
    <row r="10" spans="1:11" ht="18.75" thickBot="1" x14ac:dyDescent="0.4"/>
    <row r="11" spans="1:11" x14ac:dyDescent="0.25">
      <c r="A11" s="160" t="s">
        <v>187</v>
      </c>
      <c r="B11" s="161"/>
      <c r="C11" s="43"/>
    </row>
    <row r="12" spans="1:11" x14ac:dyDescent="0.25">
      <c r="A12" s="162"/>
      <c r="B12" s="155"/>
      <c r="C12" s="44"/>
    </row>
    <row r="13" spans="1:11" x14ac:dyDescent="0.25">
      <c r="A13" s="163"/>
      <c r="B13" s="157"/>
      <c r="C13" s="44"/>
    </row>
    <row r="14" spans="1:11" x14ac:dyDescent="0.25">
      <c r="A14" s="163"/>
      <c r="B14" s="157"/>
      <c r="C14" s="44"/>
    </row>
    <row r="15" spans="1:11" x14ac:dyDescent="0.25">
      <c r="A15" s="163"/>
      <c r="B15" s="157"/>
      <c r="C15" s="44"/>
    </row>
    <row r="16" spans="1:11" x14ac:dyDescent="0.25">
      <c r="A16" s="163"/>
      <c r="B16" s="157"/>
      <c r="C16" s="44"/>
    </row>
    <row r="17" spans="1:3" x14ac:dyDescent="0.25">
      <c r="A17" s="163"/>
      <c r="B17" s="157"/>
      <c r="C17" s="44"/>
    </row>
    <row r="18" spans="1:3" x14ac:dyDescent="0.25">
      <c r="A18" s="163"/>
      <c r="B18" s="157"/>
      <c r="C18" s="44"/>
    </row>
    <row r="19" spans="1:3" x14ac:dyDescent="0.25">
      <c r="A19" s="163"/>
      <c r="B19" s="157"/>
      <c r="C19" s="44"/>
    </row>
    <row r="20" spans="1:3" x14ac:dyDescent="0.25">
      <c r="A20" s="163"/>
      <c r="B20" s="157"/>
      <c r="C20" s="44"/>
    </row>
    <row r="21" spans="1:3" x14ac:dyDescent="0.25">
      <c r="A21" s="163"/>
      <c r="B21" s="157"/>
      <c r="C21" s="44"/>
    </row>
    <row r="22" spans="1:3" x14ac:dyDescent="0.25">
      <c r="A22" s="163"/>
      <c r="B22" s="157"/>
      <c r="C22" s="44"/>
    </row>
    <row r="23" spans="1:3" x14ac:dyDescent="0.25">
      <c r="A23" s="163"/>
      <c r="B23" s="157"/>
      <c r="C23" s="44"/>
    </row>
    <row r="24" spans="1:3" x14ac:dyDescent="0.25">
      <c r="A24" s="163"/>
      <c r="B24" s="157"/>
      <c r="C24" s="44"/>
    </row>
    <row r="25" spans="1:3" x14ac:dyDescent="0.25">
      <c r="A25" s="163"/>
      <c r="B25" s="157"/>
      <c r="C25" s="44"/>
    </row>
    <row r="26" spans="1:3" x14ac:dyDescent="0.25">
      <c r="A26" s="163"/>
      <c r="B26" s="157"/>
      <c r="C26" s="44"/>
    </row>
    <row r="27" spans="1:3" x14ac:dyDescent="0.25">
      <c r="A27" s="163"/>
      <c r="B27" s="157"/>
      <c r="C27" s="44"/>
    </row>
    <row r="28" spans="1:3" x14ac:dyDescent="0.25">
      <c r="A28" s="163"/>
      <c r="B28" s="157"/>
      <c r="C28" s="44"/>
    </row>
    <row r="29" spans="1:3" x14ac:dyDescent="0.25">
      <c r="A29" s="163"/>
      <c r="B29" s="157"/>
      <c r="C29" s="44"/>
    </row>
    <row r="30" spans="1:3" ht="18.75" thickBot="1" x14ac:dyDescent="0.3">
      <c r="A30" s="164"/>
      <c r="B30" s="165"/>
      <c r="C30" s="45"/>
    </row>
  </sheetData>
  <sheetProtection selectLockedCells="1"/>
  <mergeCells count="3">
    <mergeCell ref="A1:B1"/>
    <mergeCell ref="A11:B11"/>
    <mergeCell ref="A12:B30"/>
  </mergeCells>
  <conditionalFormatting sqref="B3:B9">
    <cfRule type="containsBlanks" dxfId="0" priority="11">
      <formula>LEN(TRIM(B3))=0</formula>
    </cfRule>
  </conditionalFormatting>
  <dataValidations count="4">
    <dataValidation type="list" allowBlank="1" showInputMessage="1" showErrorMessage="1" sqref="B6 B4" xr:uid="{8D6A2EF8-8147-4642-8246-483D0662BBB1}">
      <formula1>$H$2:$H$9</formula1>
    </dataValidation>
    <dataValidation type="list" allowBlank="1" showInputMessage="1" showErrorMessage="1" sqref="B7" xr:uid="{64AC77E9-DA50-402B-859C-4D03471FBD13}">
      <formula1>$I$2:$I$8</formula1>
    </dataValidation>
    <dataValidation type="list" allowBlank="1" showInputMessage="1" showErrorMessage="1" sqref="B8:B9" xr:uid="{B510A3B1-612E-46DE-8DD5-20C79893AD22}">
      <formula1>$F$2:$F$4</formula1>
    </dataValidation>
    <dataValidation type="list" allowBlank="1" showInputMessage="1" showErrorMessage="1" sqref="B3 B5" xr:uid="{9A4E9F54-2804-4AE2-8892-58F310B1F554}">
      <formula1>$K$2:$K$8</formula1>
    </dataValidation>
  </dataValidations>
  <pageMargins left="0.25" right="0.25" top="0.75" bottom="0.75" header="0.3" footer="0.3"/>
  <pageSetup scale="95" fitToHeight="0" orientation="portrait" horizontalDpi="360" verticalDpi="360" r:id="rId1"/>
  <headerFooter>
    <oddFooter>&amp;LISLA Social Environment &amp; Safety&amp;RPage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211CE-6CCE-44FE-8FC9-C348E874D0B6}">
  <sheetPr codeName="Sheet8"/>
  <dimension ref="A2:CA201"/>
  <sheetViews>
    <sheetView zoomScale="70" zoomScaleNormal="70" workbookViewId="0">
      <selection activeCell="AL5" sqref="AL5:CA12"/>
    </sheetView>
  </sheetViews>
  <sheetFormatPr defaultRowHeight="15" x14ac:dyDescent="0.25"/>
  <cols>
    <col min="1" max="1" width="51.140625" customWidth="1"/>
    <col min="2" max="2" width="32.5703125" customWidth="1"/>
    <col min="9" max="9" width="16.5703125" customWidth="1"/>
    <col min="20" max="20" width="16" customWidth="1"/>
    <col min="26" max="26" width="20.5703125" customWidth="1"/>
    <col min="30" max="30" width="20.85546875" customWidth="1"/>
    <col min="36" max="36" width="12.42578125" customWidth="1"/>
    <col min="37" max="37" width="22.140625" customWidth="1"/>
  </cols>
  <sheetData>
    <row r="2" spans="1:79" x14ac:dyDescent="0.25">
      <c r="A2" s="79" t="s">
        <v>600</v>
      </c>
      <c r="B2" s="80"/>
      <c r="C2" s="80"/>
      <c r="D2" s="80"/>
      <c r="E2" s="80"/>
      <c r="F2" s="80"/>
      <c r="G2" s="80"/>
      <c r="H2" s="81"/>
      <c r="I2" s="79" t="s">
        <v>601</v>
      </c>
      <c r="J2" s="83"/>
      <c r="K2" s="83"/>
      <c r="L2" s="83"/>
      <c r="M2" s="83"/>
      <c r="N2" s="83"/>
      <c r="O2" s="84"/>
      <c r="S2" s="79" t="s">
        <v>602</v>
      </c>
      <c r="T2" s="80"/>
      <c r="U2" s="80"/>
      <c r="V2" s="80"/>
      <c r="W2" s="81"/>
      <c r="Z2" s="76" t="s">
        <v>603</v>
      </c>
      <c r="AA2" s="77"/>
      <c r="AB2" s="78"/>
      <c r="AD2" s="79" t="s">
        <v>604</v>
      </c>
      <c r="AE2" s="83"/>
      <c r="AF2" s="84"/>
      <c r="AJ2" s="79" t="s">
        <v>605</v>
      </c>
      <c r="AK2" s="84"/>
    </row>
    <row r="4" spans="1:79" x14ac:dyDescent="0.25">
      <c r="A4" s="68" t="s">
        <v>273</v>
      </c>
      <c r="B4" s="69"/>
      <c r="C4" s="69"/>
      <c r="D4" s="69"/>
      <c r="E4" s="69"/>
      <c r="F4" s="69"/>
      <c r="G4" s="69"/>
      <c r="H4" s="70"/>
    </row>
    <row r="5" spans="1:79" x14ac:dyDescent="0.25">
      <c r="A5" s="71" t="s">
        <v>5</v>
      </c>
      <c r="B5" t="s">
        <v>6</v>
      </c>
      <c r="C5" t="s">
        <v>7</v>
      </c>
      <c r="E5" t="s">
        <v>606</v>
      </c>
      <c r="G5">
        <f>COUNTIFS($C$18:$C$52,"&lt;&gt;0")+COUNTIFS($B$182:$B$191,"&lt;&gt;0")</f>
        <v>0</v>
      </c>
      <c r="H5" s="72"/>
      <c r="AK5" t="s">
        <v>288</v>
      </c>
      <c r="AL5">
        <v>6</v>
      </c>
      <c r="AM5">
        <v>6</v>
      </c>
      <c r="AN5">
        <v>6</v>
      </c>
      <c r="AO5">
        <v>3</v>
      </c>
      <c r="AP5">
        <v>3</v>
      </c>
      <c r="AQ5">
        <v>4</v>
      </c>
      <c r="AR5">
        <v>5</v>
      </c>
      <c r="AS5">
        <v>5</v>
      </c>
      <c r="AT5">
        <v>5</v>
      </c>
      <c r="AU5">
        <v>5</v>
      </c>
      <c r="AV5">
        <v>4</v>
      </c>
      <c r="AW5">
        <v>6</v>
      </c>
      <c r="AX5">
        <v>5</v>
      </c>
      <c r="AY5">
        <v>5</v>
      </c>
      <c r="AZ5">
        <v>2</v>
      </c>
      <c r="BA5">
        <v>2</v>
      </c>
      <c r="BB5">
        <v>3</v>
      </c>
      <c r="BC5">
        <v>5</v>
      </c>
      <c r="BD5">
        <v>4</v>
      </c>
      <c r="BE5">
        <v>4</v>
      </c>
      <c r="BF5">
        <v>3</v>
      </c>
      <c r="BG5">
        <v>3</v>
      </c>
      <c r="BH5">
        <v>5</v>
      </c>
      <c r="BI5">
        <v>4</v>
      </c>
      <c r="BJ5">
        <v>2</v>
      </c>
      <c r="BK5">
        <v>2</v>
      </c>
      <c r="BL5">
        <v>2</v>
      </c>
      <c r="BM5">
        <v>4</v>
      </c>
      <c r="BN5">
        <v>4</v>
      </c>
      <c r="BO5">
        <v>3</v>
      </c>
      <c r="BP5">
        <v>2</v>
      </c>
      <c r="BQ5">
        <v>2</v>
      </c>
      <c r="BR5">
        <v>4</v>
      </c>
      <c r="BS5">
        <v>4</v>
      </c>
      <c r="BT5">
        <v>1</v>
      </c>
      <c r="BU5">
        <v>1</v>
      </c>
      <c r="BV5">
        <v>1</v>
      </c>
      <c r="BW5">
        <v>4</v>
      </c>
      <c r="BX5">
        <v>4</v>
      </c>
      <c r="BY5">
        <v>3</v>
      </c>
      <c r="BZ5">
        <v>2</v>
      </c>
      <c r="CA5">
        <v>2</v>
      </c>
    </row>
    <row r="6" spans="1:79" ht="15.75" thickBot="1" x14ac:dyDescent="0.3">
      <c r="A6" s="71" t="s">
        <v>9</v>
      </c>
      <c r="H6" s="72"/>
      <c r="I6" s="82" t="s">
        <v>289</v>
      </c>
      <c r="J6" s="83"/>
      <c r="K6" s="83"/>
      <c r="L6" s="83"/>
      <c r="M6" s="83"/>
      <c r="N6" s="83"/>
      <c r="O6" s="84"/>
      <c r="Z6" s="67" t="s">
        <v>290</v>
      </c>
      <c r="AA6" s="67" t="s">
        <v>291</v>
      </c>
      <c r="AD6" t="s">
        <v>292</v>
      </c>
      <c r="AK6" t="s">
        <v>293</v>
      </c>
      <c r="AL6" t="s">
        <v>294</v>
      </c>
      <c r="AM6" t="s">
        <v>295</v>
      </c>
      <c r="AN6" t="s">
        <v>296</v>
      </c>
      <c r="AO6" t="s">
        <v>297</v>
      </c>
      <c r="AP6" t="s">
        <v>298</v>
      </c>
      <c r="AQ6" t="s">
        <v>299</v>
      </c>
      <c r="AR6" t="s">
        <v>300</v>
      </c>
      <c r="AS6" t="s">
        <v>301</v>
      </c>
      <c r="AT6" t="s">
        <v>302</v>
      </c>
      <c r="AU6" t="s">
        <v>303</v>
      </c>
      <c r="AV6" t="s">
        <v>304</v>
      </c>
      <c r="AW6" t="s">
        <v>305</v>
      </c>
      <c r="AX6" t="s">
        <v>306</v>
      </c>
      <c r="AY6" t="s">
        <v>307</v>
      </c>
      <c r="AZ6" t="s">
        <v>308</v>
      </c>
      <c r="BA6" t="s">
        <v>309</v>
      </c>
      <c r="BB6" t="s">
        <v>310</v>
      </c>
      <c r="BC6" t="s">
        <v>311</v>
      </c>
      <c r="BD6" t="s">
        <v>312</v>
      </c>
      <c r="BE6" t="s">
        <v>313</v>
      </c>
      <c r="BF6" t="s">
        <v>314</v>
      </c>
      <c r="BG6" t="s">
        <v>315</v>
      </c>
      <c r="BH6" t="s">
        <v>316</v>
      </c>
      <c r="BI6" t="s">
        <v>317</v>
      </c>
      <c r="BJ6" t="s">
        <v>292</v>
      </c>
      <c r="BK6" t="s">
        <v>318</v>
      </c>
      <c r="BL6" t="s">
        <v>319</v>
      </c>
      <c r="BM6" t="s">
        <v>320</v>
      </c>
      <c r="BN6" t="s">
        <v>321</v>
      </c>
      <c r="BO6" t="s">
        <v>322</v>
      </c>
      <c r="BP6" t="s">
        <v>323</v>
      </c>
      <c r="BQ6" t="s">
        <v>324</v>
      </c>
      <c r="BR6" t="s">
        <v>325</v>
      </c>
      <c r="BS6" t="s">
        <v>326</v>
      </c>
      <c r="BT6" t="s">
        <v>327</v>
      </c>
      <c r="BU6" t="s">
        <v>328</v>
      </c>
      <c r="BV6" t="s">
        <v>329</v>
      </c>
      <c r="BW6" t="s">
        <v>330</v>
      </c>
      <c r="BX6" t="s">
        <v>331</v>
      </c>
      <c r="BY6" t="s">
        <v>332</v>
      </c>
      <c r="BZ6" t="s">
        <v>333</v>
      </c>
      <c r="CA6" t="s">
        <v>334</v>
      </c>
    </row>
    <row r="7" spans="1:79" x14ac:dyDescent="0.25">
      <c r="A7" s="71" t="str">
        <f>Functioning!A4</f>
        <v>Mobility</v>
      </c>
      <c r="B7" t="str">
        <f>Functioning!B4</f>
        <v xml:space="preserve">Does the participant walk?  </v>
      </c>
      <c r="C7" t="str">
        <f>Functioning!C4</f>
        <v>Yes</v>
      </c>
      <c r="H7" s="72"/>
      <c r="I7" s="68" t="str">
        <f>LEFT(B7,125)&amp;RIGHT(B7,125)</f>
        <v xml:space="preserve">Does the participant walk?  Does the participant walk?  </v>
      </c>
      <c r="J7" s="69" t="s">
        <v>599</v>
      </c>
      <c r="K7" s="69" t="s">
        <v>336</v>
      </c>
      <c r="L7" s="69" t="s">
        <v>337</v>
      </c>
      <c r="M7" s="69" t="s">
        <v>599</v>
      </c>
      <c r="N7" s="69" t="s">
        <v>599</v>
      </c>
      <c r="O7" s="70">
        <f t="shared" ref="O7:O31" si="0">VLOOKUP($C7,$Z$7:$AA$112,2,0)</f>
        <v>0</v>
      </c>
      <c r="S7" s="67" t="s">
        <v>335</v>
      </c>
      <c r="T7" s="67" t="s">
        <v>336</v>
      </c>
      <c r="U7" s="67" t="s">
        <v>337</v>
      </c>
      <c r="V7" s="67" t="s">
        <v>338</v>
      </c>
      <c r="W7" s="67" t="s">
        <v>339</v>
      </c>
      <c r="Z7" s="67" t="s">
        <v>10</v>
      </c>
      <c r="AA7" s="67">
        <v>0</v>
      </c>
      <c r="AD7" s="64"/>
      <c r="AE7" s="64" t="s">
        <v>340</v>
      </c>
      <c r="AK7" t="s">
        <v>341</v>
      </c>
      <c r="AL7">
        <v>34</v>
      </c>
      <c r="AN7">
        <v>34</v>
      </c>
      <c r="AO7">
        <v>34</v>
      </c>
      <c r="AP7">
        <v>34</v>
      </c>
      <c r="AQ7">
        <v>34</v>
      </c>
      <c r="AR7">
        <v>34</v>
      </c>
      <c r="AS7">
        <v>34</v>
      </c>
      <c r="AT7">
        <v>34</v>
      </c>
      <c r="AU7">
        <v>34</v>
      </c>
      <c r="AV7">
        <v>34</v>
      </c>
      <c r="AW7">
        <v>28</v>
      </c>
      <c r="AY7">
        <v>28</v>
      </c>
      <c r="AZ7">
        <v>28</v>
      </c>
      <c r="BA7">
        <v>28</v>
      </c>
      <c r="BB7">
        <v>28</v>
      </c>
      <c r="BC7">
        <v>28</v>
      </c>
      <c r="BD7">
        <v>23</v>
      </c>
      <c r="BE7">
        <v>28</v>
      </c>
      <c r="BF7">
        <v>28</v>
      </c>
      <c r="BG7">
        <v>28</v>
      </c>
      <c r="BH7">
        <v>23</v>
      </c>
      <c r="BI7">
        <v>23</v>
      </c>
      <c r="BJ7">
        <v>23</v>
      </c>
      <c r="BK7">
        <v>23</v>
      </c>
      <c r="BL7">
        <v>23</v>
      </c>
      <c r="BM7">
        <v>23</v>
      </c>
      <c r="BN7">
        <v>23</v>
      </c>
      <c r="BO7">
        <v>23</v>
      </c>
      <c r="BP7">
        <v>23</v>
      </c>
      <c r="BQ7">
        <v>23</v>
      </c>
      <c r="BR7">
        <v>0</v>
      </c>
      <c r="BS7">
        <v>0</v>
      </c>
      <c r="BT7">
        <v>0</v>
      </c>
      <c r="BU7">
        <v>0</v>
      </c>
      <c r="BV7">
        <v>0</v>
      </c>
      <c r="BW7">
        <v>0</v>
      </c>
      <c r="BX7">
        <v>0</v>
      </c>
      <c r="BY7">
        <v>0</v>
      </c>
      <c r="BZ7">
        <v>0</v>
      </c>
      <c r="CA7">
        <v>0</v>
      </c>
    </row>
    <row r="8" spans="1:79" x14ac:dyDescent="0.25">
      <c r="A8" s="71">
        <f>Functioning!A5</f>
        <v>0</v>
      </c>
      <c r="B8" t="str">
        <f>Functioning!B5</f>
        <v>Does the participant use a cane or walker for mobility?</v>
      </c>
      <c r="C8">
        <f>Functioning!C5</f>
        <v>0</v>
      </c>
      <c r="H8" s="72"/>
      <c r="I8" s="71" t="str">
        <f t="shared" ref="I8:I71" si="1">LEFT(B8,125)&amp;RIGHT(B8,125)</f>
        <v>Does the participant use a cane or walker for mobility?Does the participant use a cane or walker for mobility?</v>
      </c>
      <c r="J8" t="s">
        <v>599</v>
      </c>
      <c r="K8" t="s">
        <v>599</v>
      </c>
      <c r="L8" t="s">
        <v>344</v>
      </c>
      <c r="M8" t="s">
        <v>599</v>
      </c>
      <c r="N8" t="s">
        <v>599</v>
      </c>
      <c r="O8" s="72">
        <f>IF(O7&lt;&gt;0,0,VLOOKUP($C8,$Z$7:$AA$112,2,0))</f>
        <v>0</v>
      </c>
      <c r="S8" s="67" t="s">
        <v>342</v>
      </c>
      <c r="T8" s="67" t="s">
        <v>343</v>
      </c>
      <c r="U8" s="67" t="s">
        <v>344</v>
      </c>
      <c r="V8" s="67" t="s">
        <v>345</v>
      </c>
      <c r="W8" s="67" t="s">
        <v>346</v>
      </c>
      <c r="Z8" s="67" t="s">
        <v>347</v>
      </c>
      <c r="AA8" s="67">
        <v>1</v>
      </c>
      <c r="AD8" t="s">
        <v>348</v>
      </c>
      <c r="AE8">
        <v>6.1787055568833384</v>
      </c>
      <c r="AF8">
        <v>1</v>
      </c>
      <c r="AK8" t="s">
        <v>349</v>
      </c>
      <c r="AW8">
        <v>33</v>
      </c>
      <c r="AY8">
        <v>33</v>
      </c>
      <c r="AZ8">
        <v>33</v>
      </c>
      <c r="BA8">
        <v>33</v>
      </c>
      <c r="BB8">
        <v>33</v>
      </c>
      <c r="BC8">
        <v>33</v>
      </c>
      <c r="BD8">
        <v>33</v>
      </c>
      <c r="BE8">
        <v>33</v>
      </c>
      <c r="BF8">
        <v>33</v>
      </c>
      <c r="BG8">
        <v>33</v>
      </c>
      <c r="BH8">
        <v>27</v>
      </c>
      <c r="BI8">
        <v>27</v>
      </c>
      <c r="BJ8">
        <v>27</v>
      </c>
      <c r="BK8">
        <v>27</v>
      </c>
      <c r="BL8">
        <v>27</v>
      </c>
      <c r="BM8">
        <v>27</v>
      </c>
      <c r="BN8">
        <v>27</v>
      </c>
      <c r="BO8">
        <v>27</v>
      </c>
      <c r="BP8">
        <v>27</v>
      </c>
      <c r="BQ8">
        <v>27</v>
      </c>
      <c r="BR8">
        <v>22</v>
      </c>
      <c r="BS8">
        <v>22</v>
      </c>
      <c r="BT8">
        <v>22</v>
      </c>
      <c r="BU8">
        <v>22</v>
      </c>
      <c r="BV8">
        <v>22</v>
      </c>
      <c r="BW8">
        <v>22</v>
      </c>
      <c r="BX8">
        <v>22</v>
      </c>
      <c r="BY8">
        <v>22</v>
      </c>
      <c r="BZ8">
        <v>22</v>
      </c>
      <c r="CA8">
        <v>22</v>
      </c>
    </row>
    <row r="9" spans="1:79" ht="15.75" thickBot="1" x14ac:dyDescent="0.3">
      <c r="A9" s="71">
        <f>Functioning!A6</f>
        <v>0</v>
      </c>
      <c r="B9" t="str">
        <f>Functioning!B6</f>
        <v xml:space="preserve">Walk 150 feet indoors: Once standing, the ability to walk at least 150 feet in a corridor or similar space. For example, an aisle in a grocery store. </v>
      </c>
      <c r="C9">
        <f>Functioning!C6</f>
        <v>0</v>
      </c>
      <c r="H9" s="72"/>
      <c r="I9" s="71" t="str">
        <f t="shared" si="1"/>
        <v xml:space="preserve">Walk 150 feet indoors: Once standing, the ability to walk at least 150 feet in a corridor or similar space. For example, an ace standing, the ability to walk at least 150 feet in a corridor or similar space. For example, an aisle in a grocery store. </v>
      </c>
      <c r="J9" t="s">
        <v>599</v>
      </c>
      <c r="K9" t="s">
        <v>599</v>
      </c>
      <c r="L9" t="s">
        <v>352</v>
      </c>
      <c r="M9" t="s">
        <v>599</v>
      </c>
      <c r="N9" t="s">
        <v>599</v>
      </c>
      <c r="O9" s="72">
        <f>IF(O7&lt;&gt;0,0,VLOOKUP($C9,$Z$7:$AA$112,2,0))</f>
        <v>0</v>
      </c>
      <c r="S9" s="67" t="s">
        <v>350</v>
      </c>
      <c r="T9" s="67" t="s">
        <v>351</v>
      </c>
      <c r="U9" s="67" t="s">
        <v>352</v>
      </c>
      <c r="V9" s="67" t="s">
        <v>353</v>
      </c>
      <c r="W9" s="67" t="s">
        <v>354</v>
      </c>
      <c r="Z9" s="67" t="s">
        <v>355</v>
      </c>
      <c r="AA9" s="67">
        <v>2</v>
      </c>
      <c r="AD9" s="65" t="s">
        <v>356</v>
      </c>
      <c r="AE9" s="65">
        <v>7.8314340024829357E-2</v>
      </c>
      <c r="AF9">
        <f>SUM(S105:S128)</f>
        <v>0</v>
      </c>
      <c r="AK9" t="s">
        <v>327</v>
      </c>
      <c r="AL9">
        <v>9</v>
      </c>
      <c r="AT9">
        <v>6</v>
      </c>
      <c r="AW9">
        <v>9</v>
      </c>
      <c r="BE9">
        <v>6</v>
      </c>
      <c r="BH9">
        <v>9</v>
      </c>
      <c r="BN9">
        <v>6</v>
      </c>
      <c r="BS9">
        <v>9</v>
      </c>
      <c r="BX9">
        <v>6</v>
      </c>
    </row>
    <row r="10" spans="1:79" x14ac:dyDescent="0.25">
      <c r="A10" s="71">
        <f>Functioning!A7</f>
        <v>0</v>
      </c>
      <c r="B10" t="str">
        <f>Functioning!B7</f>
        <v xml:space="preserve">Walk 10 feet indoors: Once standing, the ability to walk at least 10 feet in a room, corridor or similar space. </v>
      </c>
      <c r="C10">
        <f>Functioning!C7</f>
        <v>0</v>
      </c>
      <c r="H10" s="72"/>
      <c r="I10" s="71" t="str">
        <f t="shared" si="1"/>
        <v xml:space="preserve">Walk 10 feet indoors: Once standing, the ability to walk at least 10 feet in a room, corridor or similar space. Walk 10 feet indoors: Once standing, the ability to walk at least 10 feet in a room, corridor or similar space. </v>
      </c>
      <c r="J10" t="s">
        <v>599</v>
      </c>
      <c r="K10" t="s">
        <v>599</v>
      </c>
      <c r="L10" t="s">
        <v>359</v>
      </c>
      <c r="M10" t="s">
        <v>599</v>
      </c>
      <c r="N10" t="s">
        <v>599</v>
      </c>
      <c r="O10" s="72">
        <f>IF(O7&lt;&gt;0,0,VLOOKUP($C10,$Z$7:$AA$112,2,0))</f>
        <v>0</v>
      </c>
      <c r="S10" s="67" t="s">
        <v>357</v>
      </c>
      <c r="T10" s="67" t="s">
        <v>358</v>
      </c>
      <c r="U10" s="67" t="s">
        <v>359</v>
      </c>
      <c r="V10" s="67" t="s">
        <v>360</v>
      </c>
      <c r="W10" s="67" t="s">
        <v>361</v>
      </c>
      <c r="Z10" s="67" t="s">
        <v>362</v>
      </c>
      <c r="AA10" s="67">
        <v>3</v>
      </c>
      <c r="AF10">
        <f>SUMPRODUCT(AE8:AE9,AF8:AF9)</f>
        <v>6.1787055568833384</v>
      </c>
      <c r="AK10" t="s">
        <v>363</v>
      </c>
      <c r="AO10">
        <v>1</v>
      </c>
      <c r="AP10">
        <v>2</v>
      </c>
      <c r="AQ10">
        <v>4</v>
      </c>
      <c r="AT10">
        <v>8</v>
      </c>
      <c r="AU10">
        <v>6</v>
      </c>
      <c r="AZ10">
        <v>1</v>
      </c>
      <c r="BA10">
        <v>2</v>
      </c>
      <c r="BB10">
        <v>4</v>
      </c>
      <c r="BE10">
        <v>8</v>
      </c>
      <c r="BG10">
        <v>6</v>
      </c>
      <c r="BJ10">
        <v>1</v>
      </c>
      <c r="BK10">
        <v>2</v>
      </c>
      <c r="BL10">
        <v>4</v>
      </c>
      <c r="BN10">
        <v>8</v>
      </c>
      <c r="BQ10">
        <v>6</v>
      </c>
      <c r="BT10">
        <v>1</v>
      </c>
      <c r="BU10">
        <v>2</v>
      </c>
      <c r="BV10">
        <v>4</v>
      </c>
      <c r="BX10">
        <v>8</v>
      </c>
      <c r="CA10">
        <v>6</v>
      </c>
    </row>
    <row r="11" spans="1:79" x14ac:dyDescent="0.25">
      <c r="A11" s="71">
        <f>Functioning!A8</f>
        <v>0</v>
      </c>
      <c r="B11" t="str">
        <f>Functioning!B8</f>
        <v xml:space="preserve">Code the participant's level of independence for walking 150 feet OUTSIDE OF THE HOME. </v>
      </c>
      <c r="C11">
        <f>Functioning!C8</f>
        <v>0</v>
      </c>
      <c r="H11" s="72"/>
      <c r="I11" s="71" t="str">
        <f t="shared" si="1"/>
        <v xml:space="preserve">Code the participant's level of independence for walking 150 feet OUTSIDE OF THE HOME. Code the participant's level of independence for walking 150 feet OUTSIDE OF THE HOME. </v>
      </c>
      <c r="J11" t="s">
        <v>599</v>
      </c>
      <c r="K11" t="s">
        <v>343</v>
      </c>
      <c r="L11" t="s">
        <v>366</v>
      </c>
      <c r="M11" t="s">
        <v>599</v>
      </c>
      <c r="N11" t="s">
        <v>599</v>
      </c>
      <c r="O11" s="72">
        <f>IF(O7&lt;&gt;0,0,VLOOKUP($C11,$Z$7:$AA$112,2,0))</f>
        <v>0</v>
      </c>
      <c r="S11" s="67" t="s">
        <v>364</v>
      </c>
      <c r="T11" s="67" t="s">
        <v>365</v>
      </c>
      <c r="U11" s="67" t="s">
        <v>366</v>
      </c>
      <c r="V11" s="67" t="s">
        <v>367</v>
      </c>
      <c r="W11" s="67" t="s">
        <v>368</v>
      </c>
      <c r="Z11" s="67" t="s">
        <v>369</v>
      </c>
      <c r="AA11" s="67">
        <v>4</v>
      </c>
      <c r="AK11" t="s">
        <v>328</v>
      </c>
      <c r="AM11">
        <v>12</v>
      </c>
      <c r="AN11">
        <v>16</v>
      </c>
      <c r="AR11">
        <v>13</v>
      </c>
      <c r="AS11">
        <v>9</v>
      </c>
      <c r="AY11">
        <v>16</v>
      </c>
      <c r="BC11">
        <v>13</v>
      </c>
      <c r="BD11">
        <v>9</v>
      </c>
      <c r="BI11">
        <v>16</v>
      </c>
      <c r="BM11">
        <v>13</v>
      </c>
      <c r="BO11">
        <v>4</v>
      </c>
      <c r="BR11">
        <v>16</v>
      </c>
      <c r="BW11">
        <v>13</v>
      </c>
      <c r="BY11">
        <v>5</v>
      </c>
    </row>
    <row r="12" spans="1:79" ht="15.75" thickBot="1" x14ac:dyDescent="0.3">
      <c r="A12" s="71">
        <f>Functioning!A9</f>
        <v>0</v>
      </c>
      <c r="B12" t="str">
        <f>Functioning!B9</f>
        <v xml:space="preserve">Code the participant's level of independence for walking 10 feet OUTSIDE OF THE HOME. </v>
      </c>
      <c r="C12">
        <f>Functioning!C9</f>
        <v>0</v>
      </c>
      <c r="H12" s="72"/>
      <c r="I12" s="71" t="str">
        <f t="shared" si="1"/>
        <v xml:space="preserve">Code the participant's level of independence for walking 10 feet OUTSIDE OF THE HOME. Code the participant's level of independence for walking 10 feet OUTSIDE OF THE HOME. </v>
      </c>
      <c r="J12" t="s">
        <v>599</v>
      </c>
      <c r="K12" t="s">
        <v>351</v>
      </c>
      <c r="L12" t="s">
        <v>372</v>
      </c>
      <c r="M12" t="s">
        <v>599</v>
      </c>
      <c r="N12" t="s">
        <v>599</v>
      </c>
      <c r="O12" s="72">
        <f>IF(O7&lt;&gt;0,0,VLOOKUP($C12,$Z$7:$AA$112,2,0))</f>
        <v>0</v>
      </c>
      <c r="S12" s="67" t="s">
        <v>370</v>
      </c>
      <c r="T12" s="67" t="s">
        <v>371</v>
      </c>
      <c r="U12" s="67" t="s">
        <v>372</v>
      </c>
      <c r="V12" s="67" t="s">
        <v>373</v>
      </c>
      <c r="W12" s="67" t="s">
        <v>374</v>
      </c>
      <c r="Z12" s="67" t="s">
        <v>25</v>
      </c>
      <c r="AA12" s="67">
        <v>5</v>
      </c>
      <c r="AD12" t="s">
        <v>318</v>
      </c>
      <c r="AK12" t="s">
        <v>375</v>
      </c>
      <c r="AO12">
        <v>2</v>
      </c>
      <c r="AP12">
        <v>5</v>
      </c>
      <c r="AQ12">
        <v>5</v>
      </c>
      <c r="AR12">
        <v>15</v>
      </c>
      <c r="AS12">
        <v>13</v>
      </c>
      <c r="AV12">
        <v>9</v>
      </c>
      <c r="AX12">
        <v>11</v>
      </c>
      <c r="AZ12">
        <v>2</v>
      </c>
      <c r="BA12">
        <v>5</v>
      </c>
      <c r="BB12">
        <v>5</v>
      </c>
      <c r="BC12">
        <v>15</v>
      </c>
      <c r="BD12">
        <v>13</v>
      </c>
      <c r="BF12">
        <v>9</v>
      </c>
      <c r="BJ12">
        <v>2</v>
      </c>
      <c r="BK12">
        <v>4</v>
      </c>
      <c r="BL12">
        <v>4</v>
      </c>
      <c r="BM12">
        <v>15</v>
      </c>
      <c r="BO12">
        <v>13</v>
      </c>
      <c r="BP12">
        <v>5</v>
      </c>
      <c r="BT12">
        <v>2</v>
      </c>
      <c r="BU12">
        <v>5</v>
      </c>
      <c r="BV12">
        <v>5</v>
      </c>
      <c r="BW12">
        <v>15</v>
      </c>
      <c r="BY12">
        <v>13</v>
      </c>
      <c r="BZ12">
        <v>5</v>
      </c>
    </row>
    <row r="13" spans="1:79" x14ac:dyDescent="0.25">
      <c r="A13" s="71">
        <f>Functioning!A10</f>
        <v>0</v>
      </c>
      <c r="B13" t="str">
        <f>Functioning!B10</f>
        <v xml:space="preserve">Walks 10 feet on uneven surfaces: The ability to walk 10 feet on uneven or sloping surfaces, such as grass or gravel  </v>
      </c>
      <c r="C13">
        <f>Functioning!C10</f>
        <v>0</v>
      </c>
      <c r="H13" s="72"/>
      <c r="I13" s="71" t="str">
        <f t="shared" si="1"/>
        <v xml:space="preserve">Walks 10 feet on uneven surfaces: The ability to walk 10 feet on uneven or sloping surfaces, such as grass or gravel  Walks 10 feet on uneven surfaces: The ability to walk 10 feet on uneven or sloping surfaces, such as grass or gravel  </v>
      </c>
      <c r="J13" t="s">
        <v>599</v>
      </c>
      <c r="K13" t="s">
        <v>358</v>
      </c>
      <c r="L13" t="s">
        <v>599</v>
      </c>
      <c r="M13" t="s">
        <v>599</v>
      </c>
      <c r="N13" t="s">
        <v>599</v>
      </c>
      <c r="O13" s="72">
        <f>IF(O7&lt;&gt;0,0,VLOOKUP($C13,$Z$7:$AA$112,2,0))</f>
        <v>0</v>
      </c>
      <c r="S13" s="67" t="s">
        <v>376</v>
      </c>
      <c r="T13" s="67" t="s">
        <v>377</v>
      </c>
      <c r="U13" s="67" t="s">
        <v>378</v>
      </c>
      <c r="V13" s="67" t="s">
        <v>379</v>
      </c>
      <c r="W13" s="67" t="s">
        <v>380</v>
      </c>
      <c r="Z13" s="67" t="s">
        <v>27</v>
      </c>
      <c r="AA13" s="67">
        <v>5</v>
      </c>
      <c r="AD13" s="64"/>
      <c r="AE13" s="64" t="s">
        <v>340</v>
      </c>
      <c r="AK13" t="s">
        <v>382</v>
      </c>
      <c r="AM13" t="s">
        <v>11</v>
      </c>
      <c r="AX13" t="s">
        <v>11</v>
      </c>
    </row>
    <row r="14" spans="1:79" x14ac:dyDescent="0.25">
      <c r="A14" s="71">
        <f>Functioning!A11</f>
        <v>0</v>
      </c>
      <c r="B14" t="str">
        <f>Functioning!B11</f>
        <v xml:space="preserve">12 steps: The ability to go up and down 12 steps with a rail.  </v>
      </c>
      <c r="C14">
        <f>Functioning!C11</f>
        <v>0</v>
      </c>
      <c r="H14" s="72"/>
      <c r="I14" s="71" t="str">
        <f t="shared" si="1"/>
        <v xml:space="preserve">12 steps: The ability to go up and down 12 steps with a rail.  12 steps: The ability to go up and down 12 steps with a rail.  </v>
      </c>
      <c r="J14" t="s">
        <v>599</v>
      </c>
      <c r="K14" t="s">
        <v>365</v>
      </c>
      <c r="L14" t="s">
        <v>378</v>
      </c>
      <c r="M14" t="s">
        <v>599</v>
      </c>
      <c r="N14" t="s">
        <v>599</v>
      </c>
      <c r="O14" s="72">
        <f>IF(O7&lt;&gt;0,0,VLOOKUP($C14,$Z$7:$AA$112,2,0))</f>
        <v>0</v>
      </c>
      <c r="S14" s="67" t="s">
        <v>381</v>
      </c>
      <c r="T14" s="67" t="s">
        <v>383</v>
      </c>
      <c r="U14" s="67" t="s">
        <v>384</v>
      </c>
      <c r="V14" s="67" t="s">
        <v>385</v>
      </c>
      <c r="W14" s="67" t="s">
        <v>386</v>
      </c>
      <c r="Z14" s="67" t="s">
        <v>28</v>
      </c>
      <c r="AA14" s="67">
        <v>5</v>
      </c>
      <c r="AD14" t="s">
        <v>348</v>
      </c>
      <c r="AE14">
        <v>5.3204988668215183</v>
      </c>
      <c r="AF14">
        <v>1</v>
      </c>
      <c r="AK14" t="s">
        <v>388</v>
      </c>
      <c r="AL14">
        <f>IF(AND(AP24&gt;=AL$7,AN24&gt;=AL$9),1,0)</f>
        <v>0</v>
      </c>
      <c r="AM14">
        <f>IF(AND(AW14=0,AO24&gt;=AM$11,AQ24=AM$13),1,0)</f>
        <v>0</v>
      </c>
      <c r="AN14">
        <f>IF(AND(AP24&gt;=AN$7,AO24&gt;=AN$11),1,0)</f>
        <v>0</v>
      </c>
      <c r="AO14">
        <f>IF(AND(AP24&gt;=AO$7,AN24&lt;=AO$10,AO24&lt;=AO$12),1,0)</f>
        <v>0</v>
      </c>
      <c r="AP14">
        <f>IF(AND(AP24&gt;=AP$7,AN24&lt;=AP$10,AO24&lt;=AP$12),1,0)</f>
        <v>0</v>
      </c>
      <c r="AQ14">
        <f>IF(AND(AP24&gt;=AQ$7,AN24&lt;=AQ$10,AO24&lt;=AQ$12),1,0)</f>
        <v>0</v>
      </c>
      <c r="AR14">
        <f>IF(AND(AP24&gt;=AR$7,AO24&lt;=AR$12,AO24&gt;AR$11),1,0)</f>
        <v>0</v>
      </c>
      <c r="AS14">
        <f>IF(AND(AP24&gt;=AS$7,AO24&lt;=AS$12,AO24&gt;AS$11),1,0)</f>
        <v>0</v>
      </c>
      <c r="AT14">
        <f>IF(AND(AP24&gt;=AT$7,AN24&lt;=AT$10,AN24&gt;AT$9),1,0)</f>
        <v>0</v>
      </c>
      <c r="AU14">
        <f>IF(AND(AP24&gt;=AU$7,AN24&lt;=AU$10),1,0)</f>
        <v>0</v>
      </c>
      <c r="AV14">
        <f>IF(AND(AP24&gt;=AV$7,AO24&lt;=AV$12),1,0)</f>
        <v>0</v>
      </c>
      <c r="AW14">
        <f>IF(AND(AP24&gt;=AW$7,AP24&lt;=AW$8,AN24&gt;=AW$9),1,0)</f>
        <v>0</v>
      </c>
      <c r="AX14">
        <f>IF(AND(AO24&lt;=AX$12,AQ24=AX$13),1,0)</f>
        <v>0</v>
      </c>
      <c r="AY14">
        <f>IF(AND(AP24&gt;=AY$7,AP24&lt;=AY$8,AO24&gt;=AY$11),1,0)</f>
        <v>0</v>
      </c>
      <c r="AZ14">
        <f>IF(AND(AP24&gt;=AZ$7,AN24&lt;=AZ$10,AO24&lt;=AZ$12),1,0)</f>
        <v>0</v>
      </c>
      <c r="BA14">
        <f>IF(AND(AP24&gt;=BA$7,AN24&lt;=BA$10,AO24&lt;=BA$12),1,0)</f>
        <v>0</v>
      </c>
      <c r="BB14">
        <f>IF(AND(AP24&gt;=BB$7,AN24&lt;=BB$10,AO24&lt;=BB$12),1,0)</f>
        <v>0</v>
      </c>
      <c r="BC14">
        <f>IF(AND(AP24&gt;=BC$7,AP24&lt;=BC$8,AO24&lt;=BC$12,AO24&gt;BC$11),1,0)</f>
        <v>0</v>
      </c>
      <c r="BD14">
        <f>IF(AND(AP24&gt;=BD$7,AP24&lt;=BD$8,AO24&lt;=BD$12,AO24&gt;BD$11),1,0)</f>
        <v>0</v>
      </c>
      <c r="BE14">
        <f>IF(AND(AP24&gt;=BE$7,AP24&lt;=BE$8,AN24&lt;=BE$10,AN24&gt;BE$9),1,0)</f>
        <v>0</v>
      </c>
      <c r="BF14">
        <f>IF(AND(AP24&gt;=BF$7,AP24&lt;=BF$8,AO24&lt;=BF$12),1,0)</f>
        <v>0</v>
      </c>
      <c r="BG14">
        <f>IF(AND(AP24&gt;=BG$7,AP24&lt;=BG$8,AN24&lt;=BG$10),1,0)</f>
        <v>0</v>
      </c>
      <c r="BH14">
        <f>IF(AND(AP24&gt;=BH$7,AP24&lt;=BH$8,AN24&gt;=BH$9),1,0)</f>
        <v>0</v>
      </c>
      <c r="BI14">
        <f>IF(AND(AP24&gt;=BI$7,AP24&lt;=BI$8,AO24&gt;=BI$11),1,0)</f>
        <v>0</v>
      </c>
      <c r="BJ14">
        <f>IF(AND(AP24&gt;=BJ$7,AN24&lt;=BJ$10,AO24&lt;=BJ$12),1,0)</f>
        <v>0</v>
      </c>
      <c r="BK14">
        <f>IF(AND(AP24&gt;=BK$7,AN24&lt;=BK$10,AO24&lt;=BK$12),1,0)</f>
        <v>0</v>
      </c>
      <c r="BL14">
        <f>IF(AND(AP24&gt;=BL$7,AN24&lt;=BL$10,AO24&lt;=BL$12),1,0)</f>
        <v>0</v>
      </c>
      <c r="BM14">
        <f>IF(AND(AP24&gt;=BM$7,AP24&lt;=BM$8,AO24&lt;=BM$12,AO24&gt;BM$11),1,0)</f>
        <v>0</v>
      </c>
      <c r="BN14">
        <f>IF(AND(AP24&gt;=BN$7,AP24&lt;=BN$8,AN24&lt;=BN$10,AN24&gt;BN$9),1,0)</f>
        <v>0</v>
      </c>
      <c r="BO14">
        <f>IF(AND(AP24&gt;=BO$7,AP24&lt;=BO$8,AO24&lt;=BO$12,AO24&gt;BO$11),1,0)</f>
        <v>0</v>
      </c>
      <c r="BP14">
        <f>IF(AND(AP24&gt;=BP$7,AP24&lt;=BP$8,AO24&lt;=BP$12),1,0)</f>
        <v>0</v>
      </c>
      <c r="BQ14">
        <f>IF(AND(AP24&gt;=BQ$7,AP24&lt;=BQ$8,AN24&lt;=BQ$10),1,0)</f>
        <v>0</v>
      </c>
      <c r="BR14">
        <f>IF(AND(AP24&gt;=BR$7,AP24&lt;=BR$8,AO24&gt;=BR$11),1,0)</f>
        <v>0</v>
      </c>
      <c r="BS14">
        <f>IF(AND(BW14=0,AP24&gt;=BS$7,AP24&lt;=BS$8,AN24&gt;=BS$9),1,0)</f>
        <v>0</v>
      </c>
      <c r="BT14">
        <f>IF(AND(AP24&gt;=BT$7,AN24&lt;=BT$10,AO24&lt;=BT$12),1,0)</f>
        <v>1</v>
      </c>
      <c r="BU14">
        <f>IF(AND(AP24&gt;=BU$7,AN24&lt;=BU$10,AO24&lt;=BU$12),1,0)</f>
        <v>1</v>
      </c>
      <c r="BV14">
        <f>IF(AND(AP24&gt;=BV$7,AN24&lt;=BV$10,AO24&lt;=BV$12),1,0)</f>
        <v>1</v>
      </c>
      <c r="BW14">
        <f>IF(AND(AP24&gt;=BW$7,AP24&lt;=BW$8,AO24&lt;=BW$12,AO24&gt;BW$11),1,0)</f>
        <v>0</v>
      </c>
      <c r="BX14">
        <f>IF(AND(AP24&gt;=BX$7,AP24&lt;=BX$8,AN24&lt;=BX$10,AN24&gt;BX$9),1,0)</f>
        <v>0</v>
      </c>
      <c r="BY14">
        <f>IF(AND(AP24&gt;=BY$7,AP24&lt;=BY$8,AO24&lt;=BY$12,AO24&gt;BY$11),1,0)</f>
        <v>0</v>
      </c>
      <c r="BZ14">
        <f>IF(AND(AP24&gt;=BZ$7,AP24&lt;=BZ$8,AO24&lt;=BZ$12),1,0)</f>
        <v>1</v>
      </c>
      <c r="CA14">
        <f>IF(AND(AP24&gt;=CA$7,AP24&lt;=CA$8,AN24&lt;=CA$10),1,0)</f>
        <v>1</v>
      </c>
    </row>
    <row r="15" spans="1:79" x14ac:dyDescent="0.25">
      <c r="A15" s="71">
        <f>Functioning!A12</f>
        <v>0</v>
      </c>
      <c r="B15" t="str">
        <f>Functioning!B12</f>
        <v xml:space="preserve">1 step (curb): The ability to step over a curb or up and down one step.  </v>
      </c>
      <c r="C15">
        <f>Functioning!C12</f>
        <v>0</v>
      </c>
      <c r="H15" s="72"/>
      <c r="I15" s="71" t="str">
        <f t="shared" si="1"/>
        <v xml:space="preserve">1 step (curb): The ability to step over a curb or up and down one step.  1 step (curb): The ability to step over a curb or up and down one step.  </v>
      </c>
      <c r="J15" t="s">
        <v>599</v>
      </c>
      <c r="K15" t="s">
        <v>371</v>
      </c>
      <c r="L15" t="s">
        <v>384</v>
      </c>
      <c r="M15" t="s">
        <v>599</v>
      </c>
      <c r="N15" t="s">
        <v>599</v>
      </c>
      <c r="O15" s="72">
        <f>IF(O7&lt;&gt;0,0,VLOOKUP($C15,$Z$7:$AA$112,2,0))</f>
        <v>0</v>
      </c>
      <c r="S15" s="67" t="s">
        <v>387</v>
      </c>
      <c r="T15" s="67" t="s">
        <v>389</v>
      </c>
      <c r="U15" s="67" t="s">
        <v>390</v>
      </c>
      <c r="V15" s="67" t="s">
        <v>391</v>
      </c>
      <c r="W15" s="67" t="s">
        <v>392</v>
      </c>
      <c r="Z15" s="67" t="s">
        <v>393</v>
      </c>
      <c r="AA15" s="67">
        <v>0</v>
      </c>
      <c r="AD15" t="s">
        <v>336</v>
      </c>
      <c r="AE15">
        <v>-0.60607466198419191</v>
      </c>
      <c r="AF15">
        <f>T105</f>
        <v>0</v>
      </c>
    </row>
    <row r="16" spans="1:79" x14ac:dyDescent="0.25">
      <c r="A16" s="71">
        <f>Functioning!A13</f>
        <v>0</v>
      </c>
      <c r="B16" t="str">
        <f>Functioning!B13</f>
        <v xml:space="preserve">Wheel 150 feet: Once seated in wheelchair/scooter, the ability to wheel at least 150 feet in a corridor or similar space. </v>
      </c>
      <c r="C16" t="str">
        <f>Functioning!C13</f>
        <v>Independent</v>
      </c>
      <c r="H16" s="72"/>
      <c r="I16" s="71" t="str">
        <f t="shared" si="1"/>
        <v xml:space="preserve">Wheel 150 feet: Once seated in wheelchair/scooter, the ability to wheel at least 150 feet in a corridor or similar space. Wheel 150 feet: Once seated in wheelchair/scooter, the ability to wheel at least 150 feet in a corridor or similar space. </v>
      </c>
      <c r="J16" t="s">
        <v>599</v>
      </c>
      <c r="K16" t="s">
        <v>377</v>
      </c>
      <c r="L16" t="s">
        <v>390</v>
      </c>
      <c r="M16" t="s">
        <v>599</v>
      </c>
      <c r="N16" t="s">
        <v>599</v>
      </c>
      <c r="O16" s="72">
        <f>IF(O7=0,0,VLOOKUP($C16,$Z$7:$AA$112,2,0))</f>
        <v>0</v>
      </c>
      <c r="S16" s="67" t="s">
        <v>395</v>
      </c>
      <c r="T16" s="67" t="s">
        <v>396</v>
      </c>
      <c r="U16" s="67" t="s">
        <v>397</v>
      </c>
      <c r="V16" s="67" t="s">
        <v>398</v>
      </c>
      <c r="W16" s="67" t="s">
        <v>399</v>
      </c>
      <c r="Z16" s="67" t="s">
        <v>290</v>
      </c>
      <c r="AA16" s="67" t="s">
        <v>291</v>
      </c>
      <c r="AC16" s="66" t="s">
        <v>400</v>
      </c>
      <c r="AD16" t="s">
        <v>401</v>
      </c>
      <c r="AE16">
        <v>4.3016957945267421E-2</v>
      </c>
      <c r="AF16">
        <f>IF(C7="Yes",SUM(T106:T110),0)</f>
        <v>0</v>
      </c>
    </row>
    <row r="17" spans="1:42" x14ac:dyDescent="0.25">
      <c r="A17" s="71">
        <f>Functioning!A14</f>
        <v>0</v>
      </c>
      <c r="B17" t="str">
        <f>Functioning!B14</f>
        <v xml:space="preserve">Wheel 50 feet with two turns: Once seated in a wheelchair/scooter, the ability to wheel at least 50 feet and make two turns. </v>
      </c>
      <c r="C17">
        <f>Functioning!C14</f>
        <v>0</v>
      </c>
      <c r="H17" s="72"/>
      <c r="I17" s="71" t="str">
        <f t="shared" si="1"/>
        <v xml:space="preserve">Wheel 50 feet with two turns: Once seated in a wheelchair/scooter, the ability to wheel at least 50 feet and make two turns. Wheel 50 feet with two turns: Once seated in a wheelchair/scooter, the ability to wheel at least 50 feet and make two turns. </v>
      </c>
      <c r="J17" t="s">
        <v>599</v>
      </c>
      <c r="K17" t="s">
        <v>383</v>
      </c>
      <c r="L17" t="s">
        <v>397</v>
      </c>
      <c r="M17" t="s">
        <v>599</v>
      </c>
      <c r="N17" t="s">
        <v>599</v>
      </c>
      <c r="O17" s="72">
        <f>IF(O7=0,0,VLOOKUP($C17,$Z$7:$AA$112,2,0))</f>
        <v>0</v>
      </c>
      <c r="S17" s="67" t="s">
        <v>402</v>
      </c>
      <c r="T17" s="67" t="s">
        <v>403</v>
      </c>
      <c r="U17" s="67" t="s">
        <v>404</v>
      </c>
      <c r="V17" s="67" t="s">
        <v>405</v>
      </c>
      <c r="W17" s="67" t="s">
        <v>406</v>
      </c>
      <c r="Z17" s="67" t="s">
        <v>407</v>
      </c>
      <c r="AA17" s="67">
        <v>0</v>
      </c>
      <c r="AC17" s="66" t="s">
        <v>408</v>
      </c>
      <c r="AD17" t="s">
        <v>409</v>
      </c>
      <c r="AE17">
        <v>0.28802248484400872</v>
      </c>
      <c r="AF17">
        <f>IF(C7="Yes",0,SUM(T111:T112))</f>
        <v>0</v>
      </c>
    </row>
    <row r="18" spans="1:42" x14ac:dyDescent="0.25">
      <c r="A18" s="71" t="str">
        <f>Functioning!A15</f>
        <v>Transfer</v>
      </c>
      <c r="B18" t="str">
        <f>Functioning!B15</f>
        <v xml:space="preserve">Roll left and right: The ability to roll from lying on back to left and right side and return to lying on back on the bed. </v>
      </c>
      <c r="C18">
        <f>Functioning!C15</f>
        <v>0</v>
      </c>
      <c r="H18" s="72"/>
      <c r="I18" s="71" t="str">
        <f t="shared" si="1"/>
        <v xml:space="preserve">Roll left and right: The ability to roll from lying on back to left and right side and return to lying on back on the bed. Roll left and right: The ability to roll from lying on back to left and right side and return to lying on back on the bed. </v>
      </c>
      <c r="J18" t="s">
        <v>599</v>
      </c>
      <c r="K18" t="s">
        <v>599</v>
      </c>
      <c r="L18" t="s">
        <v>599</v>
      </c>
      <c r="M18" t="s">
        <v>338</v>
      </c>
      <c r="N18" t="s">
        <v>599</v>
      </c>
      <c r="O18" s="72">
        <f t="shared" si="0"/>
        <v>0</v>
      </c>
      <c r="S18" s="67" t="s">
        <v>410</v>
      </c>
      <c r="T18" s="67" t="s">
        <v>411</v>
      </c>
      <c r="U18" s="67" t="s">
        <v>412</v>
      </c>
      <c r="V18" s="67" t="s">
        <v>413</v>
      </c>
      <c r="W18" s="67" t="s">
        <v>414</v>
      </c>
      <c r="Z18" s="67" t="s">
        <v>111</v>
      </c>
      <c r="AA18" s="67">
        <v>1</v>
      </c>
      <c r="AC18" s="66" t="s">
        <v>415</v>
      </c>
      <c r="AD18" t="s">
        <v>416</v>
      </c>
      <c r="AE18">
        <v>0.2474604265753966</v>
      </c>
      <c r="AF18">
        <f>SUM(T113:T117)</f>
        <v>0</v>
      </c>
    </row>
    <row r="19" spans="1:42" ht="15.75" thickBot="1" x14ac:dyDescent="0.3">
      <c r="A19" s="71">
        <f>Functioning!A16</f>
        <v>0</v>
      </c>
      <c r="B19" t="str">
        <f>Functioning!B16</f>
        <v>Chair/Bed-to-Chair Transfer: The ability to safely transfer to and from a bed to a chair.</v>
      </c>
      <c r="C19">
        <f>Functioning!C16</f>
        <v>0</v>
      </c>
      <c r="H19" s="72"/>
      <c r="I19" s="71" t="str">
        <f t="shared" si="1"/>
        <v>Chair/Bed-to-Chair Transfer: The ability to safely transfer to and from a bed to a chair.Chair/Bed-to-Chair Transfer: The ability to safely transfer to and from a bed to a chair.</v>
      </c>
      <c r="J19" t="s">
        <v>599</v>
      </c>
      <c r="K19" t="s">
        <v>599</v>
      </c>
      <c r="L19" t="s">
        <v>599</v>
      </c>
      <c r="M19" t="s">
        <v>345</v>
      </c>
      <c r="N19" t="s">
        <v>599</v>
      </c>
      <c r="O19" s="72">
        <f t="shared" si="0"/>
        <v>0</v>
      </c>
      <c r="S19" s="67" t="s">
        <v>418</v>
      </c>
      <c r="T19" s="67" t="s">
        <v>419</v>
      </c>
      <c r="U19" s="67" t="s">
        <v>420</v>
      </c>
      <c r="V19" s="67" t="s">
        <v>421</v>
      </c>
      <c r="W19" s="67" t="s">
        <v>422</v>
      </c>
      <c r="Z19" s="67" t="s">
        <v>114</v>
      </c>
      <c r="AA19" s="67">
        <v>2</v>
      </c>
      <c r="AC19" s="66" t="s">
        <v>423</v>
      </c>
      <c r="AD19" s="65" t="s">
        <v>424</v>
      </c>
      <c r="AE19" s="65">
        <v>2.5945693145848617E-2</v>
      </c>
      <c r="AF19">
        <f>SUM(T120:T126)</f>
        <v>0</v>
      </c>
      <c r="AK19" s="9" t="s">
        <v>426</v>
      </c>
    </row>
    <row r="20" spans="1:42" x14ac:dyDescent="0.25">
      <c r="A20" s="71">
        <f>Functioning!A17</f>
        <v>0</v>
      </c>
      <c r="B20" t="str">
        <f>Functioning!B17</f>
        <v xml:space="preserve">Sit to stand: The ability to safely come to a standing position from sitting in a chair or on the side of the bed. </v>
      </c>
      <c r="C20">
        <f>Functioning!C17</f>
        <v>0</v>
      </c>
      <c r="H20" s="72"/>
      <c r="I20" s="71" t="str">
        <f t="shared" si="1"/>
        <v xml:space="preserve">Sit to stand: The ability to safely come to a standing position from sitting in a chair or on the side of the bed. Sit to stand: The ability to safely come to a standing position from sitting in a chair or on the side of the bed. </v>
      </c>
      <c r="J20" t="s">
        <v>599</v>
      </c>
      <c r="K20" t="s">
        <v>599</v>
      </c>
      <c r="L20" t="s">
        <v>599</v>
      </c>
      <c r="M20" t="s">
        <v>353</v>
      </c>
      <c r="N20" t="s">
        <v>599</v>
      </c>
      <c r="O20" s="72">
        <f t="shared" si="0"/>
        <v>0</v>
      </c>
      <c r="S20" s="67" t="s">
        <v>427</v>
      </c>
      <c r="T20" s="67" t="s">
        <v>428</v>
      </c>
      <c r="U20" s="67" t="s">
        <v>429</v>
      </c>
      <c r="V20" s="67" t="s">
        <v>430</v>
      </c>
      <c r="W20" s="67" t="s">
        <v>431</v>
      </c>
      <c r="Z20" s="67" t="s">
        <v>117</v>
      </c>
      <c r="AA20" s="67">
        <v>3</v>
      </c>
      <c r="AF20">
        <f>SUMPRODUCT(AE14:AE19,AF14:AF19)</f>
        <v>5.3204988668215183</v>
      </c>
      <c r="AK20">
        <f>INDEX($AK$5:$CA$14,1,MATCH(1,$AK14:$CA14,0))</f>
        <v>1</v>
      </c>
    </row>
    <row r="21" spans="1:42" x14ac:dyDescent="0.25">
      <c r="A21" s="71" t="str">
        <f>Functioning!A18</f>
        <v>Bathing &amp; Hygiene</v>
      </c>
      <c r="B21" t="str">
        <f>Functioning!B18</f>
        <v xml:space="preserve">Shower/bathe self:  The ability to bathe self in shower or tub, including washing, rinsing, and drying self. Does not include transferring in/out of tub/shower.  </v>
      </c>
      <c r="C21">
        <f>Functioning!C18</f>
        <v>0</v>
      </c>
      <c r="H21" s="72"/>
      <c r="I21" s="71" t="str">
        <f t="shared" si="1"/>
        <v xml:space="preserve">Shower/bathe self:  The ability to bathe self in shower or tub, including washing, rinsing, and drying self. Does not includethe self in shower or tub, including washing, rinsing, and drying self. Does not include transferring in/out of tub/shower.  </v>
      </c>
      <c r="J21" t="s">
        <v>335</v>
      </c>
      <c r="K21" t="s">
        <v>599</v>
      </c>
      <c r="L21" t="s">
        <v>599</v>
      </c>
      <c r="M21" t="s">
        <v>599</v>
      </c>
      <c r="N21" t="s">
        <v>599</v>
      </c>
      <c r="O21" s="72">
        <f t="shared" si="0"/>
        <v>0</v>
      </c>
      <c r="S21" s="67" t="s">
        <v>433</v>
      </c>
      <c r="T21" s="67" t="s">
        <v>434</v>
      </c>
      <c r="U21" s="67" t="s">
        <v>435</v>
      </c>
      <c r="V21" s="67" t="s">
        <v>436</v>
      </c>
      <c r="W21" s="67" t="s">
        <v>437</v>
      </c>
      <c r="Z21" s="67" t="s">
        <v>120</v>
      </c>
      <c r="AA21" s="67">
        <v>3</v>
      </c>
    </row>
    <row r="22" spans="1:42" ht="15.75" thickBot="1" x14ac:dyDescent="0.3">
      <c r="A22" s="71">
        <f>Functioning!A19</f>
        <v>0</v>
      </c>
      <c r="B22" t="str">
        <f>Functioning!B19</f>
        <v xml:space="preserve">Wash upper body: The ability to wash, rinse, and dry the face, hands, chest, and arms while sitting in a chair or bed. </v>
      </c>
      <c r="C22">
        <f>Functioning!C19</f>
        <v>0</v>
      </c>
      <c r="H22" s="72"/>
      <c r="I22" s="71" t="str">
        <f t="shared" si="1"/>
        <v xml:space="preserve">Wash upper body: The ability to wash, rinse, and dry the face, hands, chest, and arms while sitting in a chair or bed. Wash upper body: The ability to wash, rinse, and dry the face, hands, chest, and arms while sitting in a chair or bed. </v>
      </c>
      <c r="J22" t="s">
        <v>342</v>
      </c>
      <c r="K22" t="s">
        <v>599</v>
      </c>
      <c r="L22" t="s">
        <v>599</v>
      </c>
      <c r="M22" t="s">
        <v>599</v>
      </c>
      <c r="N22" t="s">
        <v>599</v>
      </c>
      <c r="O22" s="72">
        <f t="shared" si="0"/>
        <v>0</v>
      </c>
      <c r="S22" s="67" t="s">
        <v>417</v>
      </c>
      <c r="T22" s="67" t="s">
        <v>439</v>
      </c>
      <c r="U22" s="67" t="s">
        <v>440</v>
      </c>
      <c r="V22" s="67" t="s">
        <v>441</v>
      </c>
      <c r="W22" s="67" t="s">
        <v>442</v>
      </c>
      <c r="Z22" s="67" t="s">
        <v>443</v>
      </c>
      <c r="AA22" s="67">
        <v>3</v>
      </c>
      <c r="AD22" t="s">
        <v>321</v>
      </c>
    </row>
    <row r="23" spans="1:42" x14ac:dyDescent="0.25">
      <c r="A23" s="71">
        <f>Functioning!A20</f>
        <v>0</v>
      </c>
      <c r="B23" t="str">
        <f>Functioning!B20</f>
        <v xml:space="preserve">Oral Hygiene: The ability to use suitable items to clean teeth. [Dentures (if applicable): The ability to remove and replace dentures from and to the mouth and manage equipment for soaking and rinsing them.]   </v>
      </c>
      <c r="C23">
        <f>Functioning!C20</f>
        <v>0</v>
      </c>
      <c r="H23" s="72"/>
      <c r="I23" s="71" t="str">
        <f t="shared" si="1"/>
        <v xml:space="preserve">Oral Hygiene: The ability to use suitable items to clean teeth. [Dentures (if applicable): The ability to remove and replace ble): The ability to remove and replace dentures from and to the mouth and manage equipment for soaking and rinsing them.]   </v>
      </c>
      <c r="J23" t="s">
        <v>350</v>
      </c>
      <c r="K23" t="s">
        <v>599</v>
      </c>
      <c r="L23" t="s">
        <v>599</v>
      </c>
      <c r="M23" t="s">
        <v>360</v>
      </c>
      <c r="N23" t="s">
        <v>599</v>
      </c>
      <c r="O23" s="72">
        <f t="shared" si="0"/>
        <v>0</v>
      </c>
      <c r="S23" s="67" t="s">
        <v>444</v>
      </c>
      <c r="T23" s="67" t="s">
        <v>445</v>
      </c>
      <c r="U23" s="67" t="s">
        <v>446</v>
      </c>
      <c r="V23" s="67" t="s">
        <v>447</v>
      </c>
      <c r="W23" s="67" t="s">
        <v>448</v>
      </c>
      <c r="Z23" s="67" t="s">
        <v>290</v>
      </c>
      <c r="AA23" s="67" t="s">
        <v>291</v>
      </c>
      <c r="AD23" s="64"/>
      <c r="AE23" s="64" t="s">
        <v>340</v>
      </c>
      <c r="AK23" s="9" t="s">
        <v>449</v>
      </c>
      <c r="AL23" s="9" t="s">
        <v>450</v>
      </c>
      <c r="AM23" s="9" t="s">
        <v>451</v>
      </c>
      <c r="AN23" s="9" t="s">
        <v>452</v>
      </c>
      <c r="AO23" s="9" t="s">
        <v>453</v>
      </c>
      <c r="AP23" s="9" t="s">
        <v>454</v>
      </c>
    </row>
    <row r="24" spans="1:42" x14ac:dyDescent="0.25">
      <c r="A24" s="71">
        <f>Functioning!A21</f>
        <v>0</v>
      </c>
      <c r="B24" t="str">
        <f>Functioning!B21</f>
        <v xml:space="preserve">Personal Hygiene: The ability to manage personal hygiene, including combing hair, shaving, applying makeup, trimming nails, applying deodorant, and washing and drying face and hands. DOES NOT include bathing, washing upper body, or oral hygiene. </v>
      </c>
      <c r="C24">
        <f>Functioning!C21</f>
        <v>0</v>
      </c>
      <c r="H24" s="72"/>
      <c r="I24" s="71" t="str">
        <f t="shared" si="1"/>
        <v xml:space="preserve">Personal Hygiene: The ability to manage personal hygiene, including combing hair, shaving, applying makeup, trimming nails, as, applying deodorant, and washing and drying face and hands. DOES NOT include bathing, washing upper body, or oral hygiene. </v>
      </c>
      <c r="J24" t="s">
        <v>357</v>
      </c>
      <c r="K24" t="s">
        <v>599</v>
      </c>
      <c r="L24" t="s">
        <v>599</v>
      </c>
      <c r="M24" t="s">
        <v>599</v>
      </c>
      <c r="N24" t="s">
        <v>599</v>
      </c>
      <c r="O24" s="72">
        <f t="shared" si="0"/>
        <v>0</v>
      </c>
      <c r="S24" s="67" t="s">
        <v>455</v>
      </c>
      <c r="T24" s="67" t="s">
        <v>456</v>
      </c>
      <c r="U24" s="67" t="s">
        <v>457</v>
      </c>
      <c r="V24" s="67" t="s">
        <v>458</v>
      </c>
      <c r="W24" s="67" t="s">
        <v>459</v>
      </c>
      <c r="Z24" s="67" t="s">
        <v>110</v>
      </c>
      <c r="AA24" s="67">
        <v>0</v>
      </c>
      <c r="AD24" t="s">
        <v>348</v>
      </c>
      <c r="AE24">
        <v>5.9291854742106445</v>
      </c>
      <c r="AF24">
        <v>1</v>
      </c>
      <c r="AJ24" s="9" t="s">
        <v>460</v>
      </c>
      <c r="AK24">
        <f>ROUND(AF10,0)</f>
        <v>6</v>
      </c>
      <c r="AL24">
        <f>ROUND(AF20,0)</f>
        <v>5</v>
      </c>
      <c r="AM24">
        <f>ROUND(AF35,0)</f>
        <v>6</v>
      </c>
      <c r="AN24">
        <f>ROUND(AF44,0)</f>
        <v>0</v>
      </c>
      <c r="AO24">
        <f>ROUND(AF57,0)</f>
        <v>0</v>
      </c>
      <c r="AP24">
        <f>SUM(AK24:AM24)</f>
        <v>17</v>
      </c>
    </row>
    <row r="25" spans="1:42" x14ac:dyDescent="0.25">
      <c r="A25" s="71">
        <f>Functioning!A22</f>
        <v>0</v>
      </c>
      <c r="B25" t="str">
        <f>Functioning!B22</f>
        <v>Does the participant have unusually poor or neglected hygiene?  (This item should not be asked to the participant and should only be responded to by assessors)</v>
      </c>
      <c r="C25">
        <f>Functioning!C22</f>
        <v>0</v>
      </c>
      <c r="H25" s="72"/>
      <c r="I25" s="71" t="str">
        <f t="shared" si="1"/>
        <v>Does the participant have unusually poor or neglected hygiene?  (This item should not be asked to the participant and should y poor or neglected hygiene?  (This item should not be asked to the participant and should only be responded to by assessors)</v>
      </c>
      <c r="J25" t="s">
        <v>599</v>
      </c>
      <c r="K25" t="s">
        <v>599</v>
      </c>
      <c r="L25" t="s">
        <v>599</v>
      </c>
      <c r="M25" t="s">
        <v>599</v>
      </c>
      <c r="N25" t="s">
        <v>339</v>
      </c>
      <c r="O25" s="72">
        <f t="shared" si="0"/>
        <v>0</v>
      </c>
      <c r="S25" s="67" t="s">
        <v>425</v>
      </c>
      <c r="T25" s="67" t="s">
        <v>461</v>
      </c>
      <c r="U25" s="67" t="s">
        <v>462</v>
      </c>
      <c r="V25" s="67" t="s">
        <v>463</v>
      </c>
      <c r="W25" s="67" t="s">
        <v>464</v>
      </c>
      <c r="Z25" s="67" t="s">
        <v>113</v>
      </c>
      <c r="AA25" s="67">
        <v>1</v>
      </c>
      <c r="AD25" t="s">
        <v>337</v>
      </c>
      <c r="AE25">
        <v>0.45364060157503872</v>
      </c>
      <c r="AF25">
        <f>U105</f>
        <v>0</v>
      </c>
    </row>
    <row r="26" spans="1:42" x14ac:dyDescent="0.25">
      <c r="A26" s="71" t="str">
        <f>Functioning!A23</f>
        <v>Dressing</v>
      </c>
      <c r="B26" t="str">
        <f>Functioning!B23</f>
        <v xml:space="preserve">Upper Body Dressing: The ability to put on and remove shirt or pajama top. Includes buttoning, if applicable. </v>
      </c>
      <c r="C26">
        <f>Functioning!C23</f>
        <v>0</v>
      </c>
      <c r="H26" s="72"/>
      <c r="I26" s="71" t="str">
        <f t="shared" si="1"/>
        <v xml:space="preserve">Upper Body Dressing: The ability to put on and remove shirt or pajama top. Includes buttoning, if applicable. Upper Body Dressing: The ability to put on and remove shirt or pajama top. Includes buttoning, if applicable. </v>
      </c>
      <c r="J26" t="s">
        <v>364</v>
      </c>
      <c r="K26" t="s">
        <v>599</v>
      </c>
      <c r="L26" t="s">
        <v>599</v>
      </c>
      <c r="M26" t="s">
        <v>599</v>
      </c>
      <c r="N26" t="s">
        <v>599</v>
      </c>
      <c r="O26" s="72">
        <f t="shared" si="0"/>
        <v>0</v>
      </c>
      <c r="S26" s="67" t="s">
        <v>432</v>
      </c>
      <c r="T26" s="67" t="s">
        <v>465</v>
      </c>
      <c r="U26" s="67" t="s">
        <v>466</v>
      </c>
      <c r="V26" s="67" t="s">
        <v>467</v>
      </c>
      <c r="W26" s="67" t="s">
        <v>468</v>
      </c>
      <c r="Z26" s="67" t="s">
        <v>116</v>
      </c>
      <c r="AA26" s="67">
        <v>2</v>
      </c>
      <c r="AD26" t="s">
        <v>344</v>
      </c>
      <c r="AE26">
        <v>-0.20039416228563536</v>
      </c>
      <c r="AF26">
        <f>U106</f>
        <v>0</v>
      </c>
    </row>
    <row r="27" spans="1:42" x14ac:dyDescent="0.25">
      <c r="A27" s="71">
        <f>Functioning!A24</f>
        <v>0</v>
      </c>
      <c r="B27" t="str">
        <f>Functioning!B24</f>
        <v xml:space="preserve">Lower Body Dressing: The ability to dress and undress below the waist, including fasteners. Does not include footwear.  </v>
      </c>
      <c r="C27">
        <f>Functioning!C24</f>
        <v>0</v>
      </c>
      <c r="H27" s="72"/>
      <c r="I27" s="71" t="str">
        <f t="shared" si="1"/>
        <v xml:space="preserve">Lower Body Dressing: The ability to dress and undress below the waist, including fasteners. Does not include footwear.  Lower Body Dressing: The ability to dress and undress below the waist, including fasteners. Does not include footwear.  </v>
      </c>
      <c r="J27" t="s">
        <v>370</v>
      </c>
      <c r="K27" t="s">
        <v>599</v>
      </c>
      <c r="L27" t="s">
        <v>599</v>
      </c>
      <c r="M27" t="s">
        <v>599</v>
      </c>
      <c r="N27" t="s">
        <v>599</v>
      </c>
      <c r="O27" s="72">
        <f t="shared" si="0"/>
        <v>0</v>
      </c>
      <c r="S27" s="67" t="s">
        <v>438</v>
      </c>
      <c r="T27" s="67" t="s">
        <v>469</v>
      </c>
      <c r="U27" s="67" t="s">
        <v>470</v>
      </c>
      <c r="V27" s="67" t="s">
        <v>471</v>
      </c>
      <c r="W27" s="67" t="s">
        <v>472</v>
      </c>
      <c r="Z27" s="67" t="s">
        <v>119</v>
      </c>
      <c r="AA27" s="67">
        <v>3</v>
      </c>
      <c r="AC27" s="66" t="s">
        <v>473</v>
      </c>
      <c r="AD27" t="s">
        <v>401</v>
      </c>
      <c r="AE27">
        <v>6.640983080624531E-2</v>
      </c>
      <c r="AF27">
        <f>IF(C7="Yes",SUM(U107:U112),0)</f>
        <v>0</v>
      </c>
    </row>
    <row r="28" spans="1:42" x14ac:dyDescent="0.25">
      <c r="A28" s="71">
        <f>Functioning!A25</f>
        <v>0</v>
      </c>
      <c r="B28" t="str">
        <f>Functioning!B25</f>
        <v xml:space="preserve">Putting on/taking off footwear: The ability to put on and take off socks and shoes or other footwear that are appropriate for safe mobility.  </v>
      </c>
      <c r="C28">
        <f>Functioning!C25</f>
        <v>0</v>
      </c>
      <c r="H28" s="72"/>
      <c r="I28" s="71" t="str">
        <f t="shared" si="1"/>
        <v xml:space="preserve">Putting on/taking off footwear: The ability to put on and take off socks and shoes or other footwear that are appropriate for off footwear: The ability to put on and take off socks and shoes or other footwear that are appropriate for safe mobility.  </v>
      </c>
      <c r="J28" t="s">
        <v>376</v>
      </c>
      <c r="K28" t="s">
        <v>599</v>
      </c>
      <c r="L28" t="s">
        <v>599</v>
      </c>
      <c r="M28" t="s">
        <v>599</v>
      </c>
      <c r="N28" t="s">
        <v>599</v>
      </c>
      <c r="O28" s="72">
        <f t="shared" si="0"/>
        <v>0</v>
      </c>
      <c r="S28" s="67" t="s">
        <v>474</v>
      </c>
      <c r="T28" s="67" t="s">
        <v>475</v>
      </c>
      <c r="U28" s="67" t="s">
        <v>476</v>
      </c>
      <c r="V28" s="67" t="s">
        <v>477</v>
      </c>
      <c r="W28" s="67" t="s">
        <v>478</v>
      </c>
      <c r="Z28" s="67" t="s">
        <v>290</v>
      </c>
      <c r="AA28" s="67" t="s">
        <v>291</v>
      </c>
      <c r="AC28" s="66" t="s">
        <v>479</v>
      </c>
      <c r="AD28" t="s">
        <v>480</v>
      </c>
      <c r="AE28">
        <v>4.4987676472222848E-2</v>
      </c>
      <c r="AF28">
        <f>IF(C7="Yes",0,SUM(U113:U114))</f>
        <v>0</v>
      </c>
    </row>
    <row r="29" spans="1:42" x14ac:dyDescent="0.25">
      <c r="A29" s="71" t="str">
        <f>Functioning!A26</f>
        <v>Toileting</v>
      </c>
      <c r="B29" t="str">
        <f>Functioning!B26</f>
        <v xml:space="preserve">Toilet Hygiene: The ability to maintain perineal/feminine hygiene, adjust clothes before and after using toilet, commode, bedpan, urinal. If managing ostomy, include wiping opening but not managing equipment.    </v>
      </c>
      <c r="C29">
        <f>Functioning!C26</f>
        <v>0</v>
      </c>
      <c r="H29" s="72"/>
      <c r="I29" s="71" t="str">
        <f t="shared" si="1"/>
        <v xml:space="preserve">Toilet Hygiene: The ability to maintain perineal/feminine hygiene, adjust clothes before and after using toilet, commode, bede and after using toilet, commode, bedpan, urinal. If managing ostomy, include wiping opening but not managing equipment.    </v>
      </c>
      <c r="J29" t="s">
        <v>381</v>
      </c>
      <c r="K29" t="s">
        <v>599</v>
      </c>
      <c r="L29" t="s">
        <v>599</v>
      </c>
      <c r="M29" t="s">
        <v>599</v>
      </c>
      <c r="N29" t="s">
        <v>599</v>
      </c>
      <c r="O29" s="72">
        <f t="shared" si="0"/>
        <v>0</v>
      </c>
      <c r="S29" s="67" t="s">
        <v>481</v>
      </c>
      <c r="T29" s="67" t="s">
        <v>482</v>
      </c>
      <c r="U29" s="67" t="s">
        <v>483</v>
      </c>
      <c r="V29" s="67" t="s">
        <v>484</v>
      </c>
      <c r="W29" s="67" t="s">
        <v>485</v>
      </c>
      <c r="Z29" s="67" t="s">
        <v>11</v>
      </c>
      <c r="AA29" s="67">
        <v>0</v>
      </c>
      <c r="AC29" s="66" t="s">
        <v>486</v>
      </c>
      <c r="AD29" t="s">
        <v>487</v>
      </c>
      <c r="AE29">
        <v>0.14816060012644941</v>
      </c>
      <c r="AF29">
        <f>SUM(U115:U117)</f>
        <v>0</v>
      </c>
    </row>
    <row r="30" spans="1:42" x14ac:dyDescent="0.25">
      <c r="A30" s="71">
        <f>Functioning!A27</f>
        <v>0</v>
      </c>
      <c r="B30" t="str">
        <f>Functioning!B27</f>
        <v xml:space="preserve">Toilet Transfer: The ability to safely get on and off a toilet or commode.  </v>
      </c>
      <c r="C30">
        <f>Functioning!C27</f>
        <v>0</v>
      </c>
      <c r="H30" s="72"/>
      <c r="I30" s="71" t="str">
        <f t="shared" si="1"/>
        <v xml:space="preserve">Toilet Transfer: The ability to safely get on and off a toilet or commode.  Toilet Transfer: The ability to safely get on and off a toilet or commode.  </v>
      </c>
      <c r="J30" t="s">
        <v>387</v>
      </c>
      <c r="K30" t="s">
        <v>599</v>
      </c>
      <c r="L30" t="s">
        <v>599</v>
      </c>
      <c r="M30" t="s">
        <v>599</v>
      </c>
      <c r="N30" t="s">
        <v>599</v>
      </c>
      <c r="O30" s="72">
        <f t="shared" si="0"/>
        <v>0</v>
      </c>
      <c r="S30" s="67" t="s">
        <v>488</v>
      </c>
      <c r="T30" s="67" t="s">
        <v>489</v>
      </c>
      <c r="U30" s="67" t="s">
        <v>490</v>
      </c>
      <c r="V30" s="67" t="s">
        <v>491</v>
      </c>
      <c r="W30" s="67" t="s">
        <v>492</v>
      </c>
      <c r="Z30" s="67" t="s">
        <v>16</v>
      </c>
      <c r="AA30" s="67">
        <v>2</v>
      </c>
      <c r="AC30" t="s">
        <v>493</v>
      </c>
      <c r="AD30" t="s">
        <v>494</v>
      </c>
      <c r="AE30">
        <v>4.6130605480439346E-2</v>
      </c>
      <c r="AF30">
        <f>SUM(U118:U122)</f>
        <v>0</v>
      </c>
    </row>
    <row r="31" spans="1:42" x14ac:dyDescent="0.25">
      <c r="A31" s="71">
        <f>Functioning!A28</f>
        <v>0</v>
      </c>
      <c r="B31" t="str">
        <f>Functioning!B28</f>
        <v xml:space="preserve">Menses Care: Able to use tampons, sanitary napkins, or other menses care items; wash hands after changing tampons or sanitary napkins; change tampons or sanitary napkins as required to keep the blood from soaking through clothes; and properly dispose of tampons or sanitary napkins. </v>
      </c>
      <c r="C31">
        <f>Functioning!C28</f>
        <v>0</v>
      </c>
      <c r="H31" s="72"/>
      <c r="I31" s="71" t="str">
        <f t="shared" si="1"/>
        <v xml:space="preserve">Menses Care: Able to use tampons, sanitary napkins, or other menses care items; wash hands after changing tampons or sanitaryary napkins as required to keep the blood from soaking through clothes; and properly dispose of tampons or sanitary napkins. </v>
      </c>
      <c r="J31" t="s">
        <v>394</v>
      </c>
      <c r="K31" t="s">
        <v>599</v>
      </c>
      <c r="L31" t="s">
        <v>599</v>
      </c>
      <c r="M31" t="s">
        <v>599</v>
      </c>
      <c r="N31" t="s">
        <v>599</v>
      </c>
      <c r="O31" s="72">
        <f t="shared" si="0"/>
        <v>0</v>
      </c>
      <c r="S31" s="67"/>
      <c r="T31" s="67" t="s">
        <v>495</v>
      </c>
      <c r="U31" s="67" t="s">
        <v>496</v>
      </c>
      <c r="V31" s="67" t="s">
        <v>497</v>
      </c>
      <c r="W31" s="67" t="s">
        <v>498</v>
      </c>
      <c r="Z31" s="67" t="s">
        <v>20</v>
      </c>
      <c r="AA31" s="67">
        <v>3</v>
      </c>
      <c r="AC31" s="66" t="s">
        <v>499</v>
      </c>
      <c r="AD31" t="s">
        <v>500</v>
      </c>
      <c r="AE31">
        <v>1.1307508516975824E-2</v>
      </c>
      <c r="AF31">
        <f>SUM(U123:U129)</f>
        <v>0</v>
      </c>
    </row>
    <row r="32" spans="1:42" x14ac:dyDescent="0.25">
      <c r="A32" s="71">
        <f>Functioning!A29</f>
        <v>0</v>
      </c>
      <c r="B32" t="str">
        <f>Functioning!B29</f>
        <v xml:space="preserve">Does the participant require assistance with managing equipment related to bladder incontinence (e.g., urinal, bedpan, indwelling catheter, intermittent catheterization, incontinence pads/ undergarments) </v>
      </c>
      <c r="C32">
        <f>Functioning!C29</f>
        <v>0</v>
      </c>
      <c r="H32" s="72"/>
      <c r="I32" s="71" t="str">
        <f t="shared" si="1"/>
        <v xml:space="preserve">Does the participant require assistance with managing equipment related to bladder incontinence (e.g., urinal, bedpan, indwelder incontinence (e.g., urinal, bedpan, indwelling catheter, intermittent catheterization, incontinence pads/ undergarments) </v>
      </c>
      <c r="J32" t="s">
        <v>395</v>
      </c>
      <c r="K32" t="s">
        <v>599</v>
      </c>
      <c r="L32" t="s">
        <v>599</v>
      </c>
      <c r="M32" t="s">
        <v>599</v>
      </c>
      <c r="N32" t="s">
        <v>599</v>
      </c>
      <c r="O32" s="72">
        <f>IF(C32=0,0,VLOOKUP($C32,$Z$37:$AA$40,2,0))</f>
        <v>0</v>
      </c>
      <c r="S32" s="67"/>
      <c r="T32" s="67"/>
      <c r="U32" s="67" t="s">
        <v>501</v>
      </c>
      <c r="V32" s="67" t="s">
        <v>502</v>
      </c>
      <c r="W32" s="67" t="s">
        <v>503</v>
      </c>
      <c r="Z32" s="67" t="s">
        <v>290</v>
      </c>
      <c r="AA32" s="67" t="s">
        <v>291</v>
      </c>
      <c r="AC32" s="66" t="s">
        <v>504</v>
      </c>
      <c r="AD32" t="s">
        <v>424</v>
      </c>
      <c r="AE32">
        <v>9.9318688112415621E-2</v>
      </c>
      <c r="AF32">
        <f>SUM(U130:U136)</f>
        <v>0</v>
      </c>
    </row>
    <row r="33" spans="1:32" x14ac:dyDescent="0.25">
      <c r="A33" s="71">
        <f>Functioning!A30</f>
        <v>0</v>
      </c>
      <c r="B33" t="str">
        <f>Functioning!B30</f>
        <v>Is a bladder program (e.g., scheduled toileting or prompted voiding) currently being used to manage the participant’s urinary continence?</v>
      </c>
      <c r="C33">
        <f>Functioning!C30</f>
        <v>0</v>
      </c>
      <c r="H33" s="72"/>
      <c r="I33" s="71" t="str">
        <f t="shared" si="1"/>
        <v>Is a bladder program (e.g., scheduled toileting or prompted voiding) currently being used to manage the participant’s urinary program (e.g., scheduled toileting or prompted voiding) currently being used to manage the participant’s urinary continence?</v>
      </c>
      <c r="J33" t="s">
        <v>402</v>
      </c>
      <c r="K33" t="s">
        <v>599</v>
      </c>
      <c r="L33" t="s">
        <v>599</v>
      </c>
      <c r="M33" t="s">
        <v>599</v>
      </c>
      <c r="N33" t="s">
        <v>599</v>
      </c>
      <c r="O33" s="72">
        <f t="shared" ref="O33:O35" si="2">IF(C33=0,0,VLOOKUP($C33,$Z$37:$AA$40,2,0))</f>
        <v>0</v>
      </c>
      <c r="S33" s="67"/>
      <c r="T33" s="67"/>
      <c r="U33" s="67" t="s">
        <v>505</v>
      </c>
      <c r="V33" s="67" t="s">
        <v>506</v>
      </c>
      <c r="W33" s="67" t="s">
        <v>507</v>
      </c>
      <c r="Z33" s="67" t="s">
        <v>17</v>
      </c>
      <c r="AA33" s="67">
        <v>0</v>
      </c>
      <c r="AC33" s="66" t="s">
        <v>508</v>
      </c>
      <c r="AD33" t="s">
        <v>509</v>
      </c>
      <c r="AE33">
        <v>-3.4560163873832346E-3</v>
      </c>
      <c r="AF33">
        <f>SUM(U137:U139)</f>
        <v>0</v>
      </c>
    </row>
    <row r="34" spans="1:32" ht="15.75" thickBot="1" x14ac:dyDescent="0.3">
      <c r="A34" s="71">
        <f>Functioning!A31</f>
        <v>0</v>
      </c>
      <c r="B34" t="str">
        <f>Functioning!B31</f>
        <v xml:space="preserve">Does the participant require assistance with managing equipment related to bowel incontinence (e.g., ostomy, incontinence pads/ undergarments)? </v>
      </c>
      <c r="C34">
        <f>Functioning!C31</f>
        <v>0</v>
      </c>
      <c r="H34" s="72"/>
      <c r="I34" s="71" t="str">
        <f t="shared" si="1"/>
        <v xml:space="preserve">Does the participant require assistance with managing equipment related to bowel incontinence (e.g., ostomy, incontinence padt require assistance with managing equipment related to bowel incontinence (e.g., ostomy, incontinence pads/ undergarments)? </v>
      </c>
      <c r="J34" t="s">
        <v>410</v>
      </c>
      <c r="K34" t="s">
        <v>599</v>
      </c>
      <c r="L34" t="s">
        <v>599</v>
      </c>
      <c r="M34" t="s">
        <v>599</v>
      </c>
      <c r="N34" t="s">
        <v>599</v>
      </c>
      <c r="O34" s="72">
        <f t="shared" si="2"/>
        <v>0</v>
      </c>
      <c r="S34" s="67"/>
      <c r="T34" s="67"/>
      <c r="U34" s="67" t="s">
        <v>510</v>
      </c>
      <c r="V34" s="67" t="s">
        <v>511</v>
      </c>
      <c r="W34" s="67" t="s">
        <v>512</v>
      </c>
      <c r="Z34" s="67" t="s">
        <v>513</v>
      </c>
      <c r="AA34" s="67">
        <v>1</v>
      </c>
      <c r="AC34" s="66" t="s">
        <v>514</v>
      </c>
      <c r="AD34" s="65" t="s">
        <v>515</v>
      </c>
      <c r="AE34" s="65">
        <v>-0.28217239824102669</v>
      </c>
      <c r="AF34">
        <f>SUM(U140:U146)</f>
        <v>0</v>
      </c>
    </row>
    <row r="35" spans="1:32" x14ac:dyDescent="0.25">
      <c r="A35" s="71">
        <f>Functioning!A32</f>
        <v>0</v>
      </c>
      <c r="B35" t="str">
        <f>Functioning!B32</f>
        <v>Is a bowel program currently being used to manage the participant’s bowel continence? (e.g., prompted voiding, scheduled toileting, regular suppository administration)</v>
      </c>
      <c r="C35">
        <f>Functioning!C32</f>
        <v>0</v>
      </c>
      <c r="H35" s="72"/>
      <c r="I35" s="71" t="str">
        <f t="shared" si="1"/>
        <v>Is a bowel program currently being used to manage the participant’s bowel continence? (e.g., prompted voiding, scheduled toil manage the participant’s bowel continence? (e.g., prompted voiding, scheduled toileting, regular suppository administration)</v>
      </c>
      <c r="J35" t="s">
        <v>418</v>
      </c>
      <c r="K35" t="s">
        <v>599</v>
      </c>
      <c r="L35" t="s">
        <v>599</v>
      </c>
      <c r="M35" t="s">
        <v>599</v>
      </c>
      <c r="N35" t="s">
        <v>599</v>
      </c>
      <c r="O35" s="72">
        <f t="shared" si="2"/>
        <v>0</v>
      </c>
      <c r="S35" s="67"/>
      <c r="T35" s="67"/>
      <c r="U35" s="67" t="s">
        <v>516</v>
      </c>
      <c r="V35" s="67" t="s">
        <v>517</v>
      </c>
      <c r="W35" s="67" t="s">
        <v>518</v>
      </c>
      <c r="Z35" s="67" t="s">
        <v>12</v>
      </c>
      <c r="AA35" s="67">
        <v>2</v>
      </c>
      <c r="AF35">
        <f>SUMPRODUCT(AE24:AE34,AF24:AF34)</f>
        <v>5.9291854742106445</v>
      </c>
    </row>
    <row r="36" spans="1:32" x14ac:dyDescent="0.25">
      <c r="A36" s="71" t="str">
        <f>Functioning!A33</f>
        <v>Eating</v>
      </c>
      <c r="B36" t="str">
        <f>Functioning!B33</f>
        <v xml:space="preserve">Eating: The ability to use suitable utensils to bring food to the mouth and swallow food once the meal is presented on a table/tray. This includes modified food consistency.   </v>
      </c>
      <c r="C36">
        <f>Functioning!C33</f>
        <v>0</v>
      </c>
      <c r="H36" s="72"/>
      <c r="I36" s="71" t="str">
        <f t="shared" si="1"/>
        <v xml:space="preserve">Eating: The ability to use suitable utensils to bring food to the mouth and swallow food once the meal is presented on a tablng food to the mouth and swallow food once the meal is presented on a table/tray. This includes modified food consistency.   </v>
      </c>
      <c r="J36" t="s">
        <v>427</v>
      </c>
      <c r="K36" t="s">
        <v>599</v>
      </c>
      <c r="L36" t="s">
        <v>599</v>
      </c>
      <c r="M36" t="s">
        <v>599</v>
      </c>
      <c r="N36" t="s">
        <v>599</v>
      </c>
      <c r="O36" s="72">
        <f t="shared" ref="O36:O67" si="3">VLOOKUP($C36,$Z$7:$AA$112,2,0)</f>
        <v>0</v>
      </c>
      <c r="S36" s="67"/>
      <c r="T36" s="67"/>
      <c r="U36" s="67" t="s">
        <v>519</v>
      </c>
      <c r="V36" s="67" t="s">
        <v>520</v>
      </c>
      <c r="W36" s="67" t="s">
        <v>521</v>
      </c>
      <c r="Z36" s="67" t="s">
        <v>290</v>
      </c>
      <c r="AA36" s="67" t="s">
        <v>291</v>
      </c>
    </row>
    <row r="37" spans="1:32" ht="15.75" thickBot="1" x14ac:dyDescent="0.3">
      <c r="A37" s="71">
        <f>Functioning!A34</f>
        <v>0</v>
      </c>
      <c r="B37" t="str">
        <f>Functioning!B34</f>
        <v xml:space="preserve">Cutting food: The ability to use suitable utensils to cut food once meal is presented on a table/tray. </v>
      </c>
      <c r="C37">
        <f>Functioning!C34</f>
        <v>0</v>
      </c>
      <c r="H37" s="72"/>
      <c r="I37" s="71" t="str">
        <f t="shared" si="1"/>
        <v xml:space="preserve">Cutting food: The ability to use suitable utensils to cut food once meal is presented on a table/tray. Cutting food: The ability to use suitable utensils to cut food once meal is presented on a table/tray. </v>
      </c>
      <c r="J37" t="s">
        <v>433</v>
      </c>
      <c r="K37" t="s">
        <v>599</v>
      </c>
      <c r="L37" t="s">
        <v>599</v>
      </c>
      <c r="M37" t="s">
        <v>599</v>
      </c>
      <c r="N37" t="s">
        <v>599</v>
      </c>
      <c r="O37" s="72">
        <f t="shared" si="3"/>
        <v>0</v>
      </c>
      <c r="S37" s="67"/>
      <c r="T37" s="67"/>
      <c r="U37" s="67" t="s">
        <v>522</v>
      </c>
      <c r="V37" s="67" t="s">
        <v>523</v>
      </c>
      <c r="W37" s="67" t="s">
        <v>524</v>
      </c>
      <c r="Z37" s="67" t="s">
        <v>17</v>
      </c>
      <c r="AA37" s="67">
        <v>0</v>
      </c>
      <c r="AD37" t="s">
        <v>327</v>
      </c>
    </row>
    <row r="38" spans="1:32" x14ac:dyDescent="0.25">
      <c r="A38" s="71">
        <f>Functioning!A35</f>
        <v>0</v>
      </c>
      <c r="B38" t="str">
        <f>Functioning!B35</f>
        <v xml:space="preserve">Tube feeding: The ability to manage all equipment/supplies related to obtaining nutrition. </v>
      </c>
      <c r="C38">
        <f>Functioning!C35</f>
        <v>0</v>
      </c>
      <c r="H38" s="72"/>
      <c r="I38" s="71" t="str">
        <f t="shared" si="1"/>
        <v xml:space="preserve">Tube feeding: The ability to manage all equipment/supplies related to obtaining nutrition. Tube feeding: The ability to manage all equipment/supplies related to obtaining nutrition. </v>
      </c>
      <c r="J38" t="s">
        <v>599</v>
      </c>
      <c r="K38" t="s">
        <v>599</v>
      </c>
      <c r="L38" t="s">
        <v>599</v>
      </c>
      <c r="M38" t="s">
        <v>367</v>
      </c>
      <c r="N38" t="s">
        <v>599</v>
      </c>
      <c r="O38" s="72">
        <f t="shared" si="3"/>
        <v>0</v>
      </c>
      <c r="S38" s="67"/>
      <c r="T38" s="67"/>
      <c r="U38" s="67" t="s">
        <v>525</v>
      </c>
      <c r="V38" s="67" t="s">
        <v>526</v>
      </c>
      <c r="W38" s="67" t="s">
        <v>527</v>
      </c>
      <c r="Z38" s="67" t="s">
        <v>11</v>
      </c>
      <c r="AA38" s="67">
        <v>1</v>
      </c>
      <c r="AD38" s="64"/>
      <c r="AE38" s="64" t="s">
        <v>340</v>
      </c>
    </row>
    <row r="39" spans="1:32" x14ac:dyDescent="0.25">
      <c r="A39" s="71">
        <f>Functioning!A36</f>
        <v>0</v>
      </c>
      <c r="B39" t="str">
        <f>Functioning!B36</f>
        <v>Does the participant need a modified diet because of a concern about choking or aspirating?</v>
      </c>
      <c r="C39">
        <f>Functioning!C36</f>
        <v>0</v>
      </c>
      <c r="H39" s="72"/>
      <c r="I39" s="71" t="str">
        <f t="shared" si="1"/>
        <v>Does the participant need a modified diet because of a concern about choking or aspirating?Does the participant need a modified diet because of a concern about choking or aspirating?</v>
      </c>
      <c r="J39" t="s">
        <v>599</v>
      </c>
      <c r="K39" t="s">
        <v>599</v>
      </c>
      <c r="L39" t="s">
        <v>599</v>
      </c>
      <c r="M39" t="s">
        <v>373</v>
      </c>
      <c r="N39" t="s">
        <v>599</v>
      </c>
      <c r="O39" s="72">
        <f t="shared" si="3"/>
        <v>0</v>
      </c>
      <c r="S39" s="67"/>
      <c r="T39" s="67"/>
      <c r="U39" s="67" t="s">
        <v>528</v>
      </c>
      <c r="V39" s="67" t="s">
        <v>529</v>
      </c>
      <c r="W39" s="67" t="s">
        <v>530</v>
      </c>
      <c r="Z39" s="67" t="s">
        <v>531</v>
      </c>
      <c r="AA39" s="67">
        <v>1</v>
      </c>
      <c r="AD39" t="s">
        <v>348</v>
      </c>
      <c r="AE39">
        <v>0.33161000661678863</v>
      </c>
      <c r="AF39">
        <v>1</v>
      </c>
    </row>
    <row r="40" spans="1:32" x14ac:dyDescent="0.25">
      <c r="A40" s="71">
        <f>Functioning!A37</f>
        <v>0</v>
      </c>
      <c r="B40" t="str">
        <f>Functioning!B37</f>
        <v>Does the participant exhibit conditions/diagnoses, behaviors, or symptoms that may cause choking or aspirating?</v>
      </c>
      <c r="C40">
        <f>Functioning!C37</f>
        <v>0</v>
      </c>
      <c r="H40" s="72"/>
      <c r="I40" s="71" t="str">
        <f t="shared" si="1"/>
        <v>Does the participant exhibit conditions/diagnoses, behaviors, or symptoms that may cause choking or aspirating?Does the participant exhibit conditions/diagnoses, behaviors, or symptoms that may cause choking or aspirating?</v>
      </c>
      <c r="J40" t="s">
        <v>599</v>
      </c>
      <c r="K40" t="s">
        <v>599</v>
      </c>
      <c r="L40" t="s">
        <v>599</v>
      </c>
      <c r="M40" t="s">
        <v>379</v>
      </c>
      <c r="N40" t="s">
        <v>599</v>
      </c>
      <c r="O40" s="72">
        <f t="shared" si="3"/>
        <v>0</v>
      </c>
      <c r="S40" s="67"/>
      <c r="T40" s="67"/>
      <c r="U40" s="67" t="s">
        <v>532</v>
      </c>
      <c r="V40" s="67" t="s">
        <v>533</v>
      </c>
      <c r="W40" s="67" t="s">
        <v>534</v>
      </c>
      <c r="Z40" s="67" t="s">
        <v>21</v>
      </c>
      <c r="AA40" s="67">
        <v>0</v>
      </c>
      <c r="AC40" t="s">
        <v>367</v>
      </c>
      <c r="AD40" t="s">
        <v>535</v>
      </c>
      <c r="AE40">
        <v>1.7375406598599956</v>
      </c>
      <c r="AF40">
        <f>V109</f>
        <v>0</v>
      </c>
    </row>
    <row r="41" spans="1:32" x14ac:dyDescent="0.25">
      <c r="A41" s="71" t="str">
        <f>Functioning!A38</f>
        <v>Instrumental Activities of Daily Living (IADLs)</v>
      </c>
      <c r="B41">
        <f>Functioning!B38</f>
        <v>0</v>
      </c>
      <c r="C41">
        <f>Functioning!C38</f>
        <v>0</v>
      </c>
      <c r="H41" s="72"/>
      <c r="I41" s="71" t="str">
        <f t="shared" si="1"/>
        <v>00</v>
      </c>
      <c r="J41" t="s">
        <v>599</v>
      </c>
      <c r="K41" t="s">
        <v>599</v>
      </c>
      <c r="L41" t="s">
        <v>599</v>
      </c>
      <c r="M41" t="s">
        <v>599</v>
      </c>
      <c r="N41" t="s">
        <v>599</v>
      </c>
      <c r="O41" s="72">
        <f t="shared" si="3"/>
        <v>0</v>
      </c>
      <c r="S41" s="67"/>
      <c r="T41" s="67"/>
      <c r="U41" s="67" t="s">
        <v>536</v>
      </c>
      <c r="V41" s="67" t="s">
        <v>537</v>
      </c>
      <c r="W41" s="67" t="s">
        <v>538</v>
      </c>
      <c r="Z41" s="67" t="s">
        <v>290</v>
      </c>
      <c r="AA41" s="67" t="s">
        <v>291</v>
      </c>
      <c r="AC41" s="66" t="s">
        <v>539</v>
      </c>
      <c r="AD41" t="s">
        <v>540</v>
      </c>
      <c r="AE41">
        <v>0.43429511725798292</v>
      </c>
      <c r="AF41">
        <f>SUM(V112:V133)</f>
        <v>0</v>
      </c>
    </row>
    <row r="42" spans="1:32" x14ac:dyDescent="0.25">
      <c r="A42" s="71" t="str">
        <f>Functioning!A39</f>
        <v>Meal Prep</v>
      </c>
      <c r="B42" t="str">
        <f>Functioning!B39</f>
        <v>Make a light cold meal: The ability to plan and prepare all aspects of a light cold meal such as a bowl of cereal and a sandwich and cold drink</v>
      </c>
      <c r="C42">
        <f>Functioning!C39</f>
        <v>0</v>
      </c>
      <c r="H42" s="72"/>
      <c r="I42" s="71" t="str">
        <f t="shared" si="1"/>
        <v>Make a light cold meal: The ability to plan and prepare all aspects of a light cold meal such as a bowl of cereal and a sandwmeal: The ability to plan and prepare all aspects of a light cold meal such as a bowl of cereal and a sandwich and cold drink</v>
      </c>
      <c r="J42" t="s">
        <v>417</v>
      </c>
      <c r="K42" t="s">
        <v>599</v>
      </c>
      <c r="L42" t="s">
        <v>404</v>
      </c>
      <c r="M42" t="s">
        <v>599</v>
      </c>
      <c r="N42" t="s">
        <v>599</v>
      </c>
      <c r="O42" s="72">
        <f t="shared" si="3"/>
        <v>0</v>
      </c>
      <c r="S42" s="67"/>
      <c r="T42" s="67"/>
      <c r="U42" s="67" t="s">
        <v>541</v>
      </c>
      <c r="V42" s="67" t="s">
        <v>542</v>
      </c>
      <c r="W42" s="67" t="s">
        <v>543</v>
      </c>
      <c r="Z42" s="67" t="s">
        <v>109</v>
      </c>
      <c r="AA42" s="67">
        <v>0</v>
      </c>
      <c r="AC42" s="66" t="s">
        <v>544</v>
      </c>
      <c r="AD42" t="s">
        <v>545</v>
      </c>
      <c r="AE42">
        <v>0.11320872653635115</v>
      </c>
      <c r="AF42">
        <f>SUM(V134:V138)</f>
        <v>0</v>
      </c>
    </row>
    <row r="43" spans="1:32" ht="15.75" thickBot="1" x14ac:dyDescent="0.3">
      <c r="A43" s="71">
        <f>Functioning!A40</f>
        <v>0</v>
      </c>
      <c r="B43" t="str">
        <f>Functioning!B40</f>
        <v xml:space="preserve">Make a light hot meal: The ability to plan and prepare all aspects of a light hot meal such as heating a bowl of soup and reheating a prepared meal. </v>
      </c>
      <c r="C43">
        <f>Functioning!C40</f>
        <v>0</v>
      </c>
      <c r="H43" s="72"/>
      <c r="I43" s="71" t="str">
        <f t="shared" si="1"/>
        <v xml:space="preserve">Make a light hot meal: The ability to plan and prepare all aspects of a light hot meal such as heating a bowl of soup and rehhe ability to plan and prepare all aspects of a light hot meal such as heating a bowl of soup and reheating a prepared meal. </v>
      </c>
      <c r="J43" t="s">
        <v>444</v>
      </c>
      <c r="K43" t="s">
        <v>599</v>
      </c>
      <c r="L43" t="s">
        <v>412</v>
      </c>
      <c r="M43" t="s">
        <v>599</v>
      </c>
      <c r="N43" t="s">
        <v>599</v>
      </c>
      <c r="O43" s="72">
        <f t="shared" si="3"/>
        <v>0</v>
      </c>
      <c r="S43" s="67"/>
      <c r="T43" s="67"/>
      <c r="U43" s="67" t="s">
        <v>546</v>
      </c>
      <c r="V43" s="67" t="s">
        <v>547</v>
      </c>
      <c r="W43" s="67" t="s">
        <v>548</v>
      </c>
      <c r="Z43" s="67" t="s">
        <v>112</v>
      </c>
      <c r="AA43" s="67">
        <v>1</v>
      </c>
      <c r="AC43" s="66" t="s">
        <v>549</v>
      </c>
      <c r="AD43" s="65" t="s">
        <v>550</v>
      </c>
      <c r="AE43" s="65">
        <v>0.45502645861341234</v>
      </c>
      <c r="AF43">
        <f>SUM(V139:V148)</f>
        <v>0</v>
      </c>
    </row>
    <row r="44" spans="1:32" x14ac:dyDescent="0.25">
      <c r="A44" s="71" t="str">
        <f>Functioning!A41</f>
        <v>Cleaning &amp; Laundry</v>
      </c>
      <c r="B44" t="str">
        <f>Functioning!B41</f>
        <v xml:space="preserve">Light daily housework: The ability to complete light daily housework to maintain a safe home environment such that the participant is not at risk for harm within their home. Examples include wiping counter tops or doing dishes. EXCLUDES doing laundry. </v>
      </c>
      <c r="C44">
        <f>Functioning!C41</f>
        <v>0</v>
      </c>
      <c r="H44" s="72"/>
      <c r="I44" s="71" t="str">
        <f t="shared" si="1"/>
        <v xml:space="preserve">Light daily housework: The ability to complete light daily housework to maintain a safe home environment such that the particant is not at risk for harm within their home. Examples include wiping counter tops or doing dishes. EXCLUDES doing laundry. </v>
      </c>
      <c r="J44" t="s">
        <v>455</v>
      </c>
      <c r="K44" t="s">
        <v>599</v>
      </c>
      <c r="L44" t="s">
        <v>599</v>
      </c>
      <c r="M44" t="s">
        <v>599</v>
      </c>
      <c r="N44" t="s">
        <v>599</v>
      </c>
      <c r="O44" s="72">
        <f t="shared" si="3"/>
        <v>0</v>
      </c>
      <c r="S44" s="67"/>
      <c r="T44" s="67"/>
      <c r="U44" s="67" t="s">
        <v>551</v>
      </c>
      <c r="V44" s="67" t="s">
        <v>552</v>
      </c>
      <c r="W44" s="67" t="s">
        <v>553</v>
      </c>
      <c r="Z44" s="67" t="s">
        <v>554</v>
      </c>
      <c r="AA44" s="67">
        <v>1</v>
      </c>
      <c r="AF44">
        <f>SUMPRODUCT(AE39:AE43,AF39:AF43)</f>
        <v>0.33161000661678863</v>
      </c>
    </row>
    <row r="45" spans="1:32" x14ac:dyDescent="0.25">
      <c r="A45" s="71">
        <f>Functioning!A42</f>
        <v>0</v>
      </c>
      <c r="B45" t="str">
        <f>Functioning!B42</f>
        <v xml:space="preserve">Heavier periodic housework: The ability to complete heavier periodic housework to maintain a safe home environment such that the participant is not at risk for harm within their home. Examples include vacuuming and cleaning bathroom. EXCLUDES doing laundry. </v>
      </c>
      <c r="C45">
        <f>Functioning!C42</f>
        <v>0</v>
      </c>
      <c r="H45" s="72"/>
      <c r="I45" s="71" t="str">
        <f t="shared" si="1"/>
        <v xml:space="preserve">Heavier periodic housework: The ability to complete heavier periodic housework to maintain a safe home environment such that icipant is not at risk for harm within their home. Examples include vacuuming and cleaning bathroom. EXCLUDES doing laundry. </v>
      </c>
      <c r="J45" t="s">
        <v>425</v>
      </c>
      <c r="K45" t="s">
        <v>599</v>
      </c>
      <c r="L45" t="s">
        <v>599</v>
      </c>
      <c r="M45" t="s">
        <v>599</v>
      </c>
      <c r="N45" t="s">
        <v>599</v>
      </c>
      <c r="O45" s="72">
        <f t="shared" si="3"/>
        <v>0</v>
      </c>
      <c r="S45" s="67"/>
      <c r="T45" s="67"/>
      <c r="U45" s="67" t="s">
        <v>555</v>
      </c>
      <c r="V45" s="67" t="s">
        <v>556</v>
      </c>
      <c r="W45" s="67" t="s">
        <v>557</v>
      </c>
      <c r="Z45" s="67" t="s">
        <v>115</v>
      </c>
      <c r="AA45" s="67">
        <v>2</v>
      </c>
    </row>
    <row r="46" spans="1:32" ht="15.75" thickBot="1" x14ac:dyDescent="0.3">
      <c r="A46" s="71">
        <f>Functioning!A43</f>
        <v>0</v>
      </c>
      <c r="B46" t="str">
        <f>Functioning!B43</f>
        <v xml:space="preserve">Laundry: The ability to wash, dry, and fold laundry, including getting to and from the laundry area and carrying a laundry basket.  </v>
      </c>
      <c r="C46">
        <f>Functioning!C43</f>
        <v>0</v>
      </c>
      <c r="H46" s="72"/>
      <c r="I46" s="71" t="str">
        <f t="shared" si="1"/>
        <v xml:space="preserve">Laundry: The ability to wash, dry, and fold laundry, including getting to and from the laundry area and carrying a laundry ba: The ability to wash, dry, and fold laundry, including getting to and from the laundry area and carrying a laundry basket.  </v>
      </c>
      <c r="J46" t="s">
        <v>432</v>
      </c>
      <c r="K46" t="s">
        <v>599</v>
      </c>
      <c r="L46" t="s">
        <v>599</v>
      </c>
      <c r="M46" t="s">
        <v>599</v>
      </c>
      <c r="N46" t="s">
        <v>599</v>
      </c>
      <c r="O46" s="72">
        <f t="shared" si="3"/>
        <v>0</v>
      </c>
      <c r="S46" s="67"/>
      <c r="T46" s="67"/>
      <c r="U46" s="67" t="s">
        <v>558</v>
      </c>
      <c r="V46" s="67" t="s">
        <v>559</v>
      </c>
      <c r="W46" s="67" t="s">
        <v>560</v>
      </c>
      <c r="Z46" s="67" t="s">
        <v>118</v>
      </c>
      <c r="AA46" s="67">
        <v>3</v>
      </c>
      <c r="AD46" t="s">
        <v>328</v>
      </c>
    </row>
    <row r="47" spans="1:32" x14ac:dyDescent="0.25">
      <c r="A47" s="71" t="str">
        <f>Functioning!A44</f>
        <v>Phone &amp; Tech</v>
      </c>
      <c r="B47" t="str">
        <f>Functioning!B44</f>
        <v xml:space="preserve">Telephone-Answering: The ability to answer call in participant’s customary manner and maintain for 1 minute or longer. Does not include getting to the phone. </v>
      </c>
      <c r="C47">
        <f>Functioning!C44</f>
        <v>0</v>
      </c>
      <c r="H47" s="72"/>
      <c r="I47" s="71" t="str">
        <f t="shared" si="1"/>
        <v xml:space="preserve">Telephone-Answering: The ability to answer call in participant’s customary manner and maintain for 1 minute or longer. Does nto answer call in participant’s customary manner and maintain for 1 minute or longer. Does not include getting to the phone. </v>
      </c>
      <c r="J47" t="s">
        <v>438</v>
      </c>
      <c r="K47" t="s">
        <v>599</v>
      </c>
      <c r="L47" t="s">
        <v>599</v>
      </c>
      <c r="M47" t="s">
        <v>599</v>
      </c>
      <c r="N47" t="s">
        <v>599</v>
      </c>
      <c r="O47" s="72">
        <f t="shared" si="3"/>
        <v>0</v>
      </c>
      <c r="S47" s="67"/>
      <c r="T47" s="67"/>
      <c r="U47" s="67" t="s">
        <v>561</v>
      </c>
      <c r="V47" s="67" t="s">
        <v>562</v>
      </c>
      <c r="W47" s="67" t="s">
        <v>563</v>
      </c>
      <c r="Z47" s="67" t="s">
        <v>121</v>
      </c>
      <c r="AA47" s="67">
        <v>3</v>
      </c>
      <c r="AD47" s="64"/>
      <c r="AE47" s="64" t="s">
        <v>340</v>
      </c>
    </row>
    <row r="48" spans="1:32" x14ac:dyDescent="0.25">
      <c r="A48" s="71">
        <f>Functioning!A45</f>
        <v>0</v>
      </c>
      <c r="B48" t="str">
        <f>Functioning!B45</f>
        <v xml:space="preserve">Telephone-Placing call:  The ability to place call in participant’s customary manner and maintain for 1 minute or longer. Does not include getting to the phone.  </v>
      </c>
      <c r="C48">
        <f>Functioning!C45</f>
        <v>0</v>
      </c>
      <c r="H48" s="72"/>
      <c r="I48" s="71" t="str">
        <f t="shared" si="1"/>
        <v xml:space="preserve">Telephone-Placing call:  The ability to place call in participant’s customary manner and maintain for 1 minute or longer. Doeto place call in participant’s customary manner and maintain for 1 minute or longer. Does not include getting to the phone.  </v>
      </c>
      <c r="J48" t="s">
        <v>474</v>
      </c>
      <c r="K48" t="s">
        <v>599</v>
      </c>
      <c r="L48" t="s">
        <v>599</v>
      </c>
      <c r="M48" t="s">
        <v>599</v>
      </c>
      <c r="N48" t="s">
        <v>599</v>
      </c>
      <c r="O48" s="72">
        <f t="shared" si="3"/>
        <v>0</v>
      </c>
      <c r="S48" s="67"/>
      <c r="T48" s="67"/>
      <c r="U48" s="67" t="s">
        <v>564</v>
      </c>
      <c r="V48" s="67" t="s">
        <v>565</v>
      </c>
      <c r="W48" s="67" t="s">
        <v>566</v>
      </c>
      <c r="Z48" s="67" t="s">
        <v>64</v>
      </c>
      <c r="AA48" s="67">
        <v>3</v>
      </c>
      <c r="AD48" t="s">
        <v>348</v>
      </c>
      <c r="AE48" s="101">
        <v>0</v>
      </c>
      <c r="AF48">
        <v>1</v>
      </c>
    </row>
    <row r="49" spans="1:32" x14ac:dyDescent="0.25">
      <c r="A49" s="71">
        <f>Functioning!A46</f>
        <v>0</v>
      </c>
      <c r="B49" t="str">
        <f>Functioning!B46</f>
        <v xml:space="preserve">Texting: The ability to unlock a cell phone and open, read, create, and respond to a text message. </v>
      </c>
      <c r="C49">
        <f>Functioning!C46</f>
        <v>0</v>
      </c>
      <c r="H49" s="72"/>
      <c r="I49" s="71" t="str">
        <f t="shared" si="1"/>
        <v xml:space="preserve">Texting: The ability to unlock a cell phone and open, read, create, and respond to a text message. Texting: The ability to unlock a cell phone and open, read, create, and respond to a text message. </v>
      </c>
      <c r="J49" t="s">
        <v>481</v>
      </c>
      <c r="K49" t="s">
        <v>599</v>
      </c>
      <c r="L49" t="s">
        <v>599</v>
      </c>
      <c r="M49" t="s">
        <v>599</v>
      </c>
      <c r="N49" t="s">
        <v>599</v>
      </c>
      <c r="O49" s="72">
        <f t="shared" si="3"/>
        <v>0</v>
      </c>
      <c r="S49" s="67"/>
      <c r="T49" s="67"/>
      <c r="U49" s="67"/>
      <c r="V49" s="67" t="s">
        <v>567</v>
      </c>
      <c r="W49" s="67" t="s">
        <v>568</v>
      </c>
      <c r="Z49" s="67" t="s">
        <v>290</v>
      </c>
      <c r="AA49" s="67" t="s">
        <v>291</v>
      </c>
      <c r="AC49" t="s">
        <v>339</v>
      </c>
      <c r="AD49" t="s">
        <v>650</v>
      </c>
      <c r="AE49">
        <v>0.34113720968722833</v>
      </c>
      <c r="AF49">
        <f>SUM(W107,W112,W110,W115)</f>
        <v>0</v>
      </c>
    </row>
    <row r="50" spans="1:32" x14ac:dyDescent="0.25">
      <c r="A50" s="71">
        <f>Functioning!A47</f>
        <v>0</v>
      </c>
      <c r="B50" t="str">
        <f>Functioning!B47</f>
        <v xml:space="preserve">Managing and using technology: The ability to use and manage technology, including computers and tablets. Includes the ability to access the Internet. </v>
      </c>
      <c r="C50">
        <f>Functioning!C47</f>
        <v>0</v>
      </c>
      <c r="H50" s="72"/>
      <c r="I50" s="71" t="str">
        <f t="shared" si="1"/>
        <v xml:space="preserve">Managing and using technology: The ability to use and manage technology, including computers and tablets. Includes the abilitogy: The ability to use and manage technology, including computers and tablets. Includes the ability to access the Internet. </v>
      </c>
      <c r="J50" t="s">
        <v>488</v>
      </c>
      <c r="K50" t="s">
        <v>599</v>
      </c>
      <c r="L50" t="s">
        <v>599</v>
      </c>
      <c r="M50" t="s">
        <v>599</v>
      </c>
      <c r="N50" t="s">
        <v>599</v>
      </c>
      <c r="O50" s="72">
        <f t="shared" si="3"/>
        <v>0</v>
      </c>
      <c r="S50" s="67"/>
      <c r="T50" s="67"/>
      <c r="U50" s="67"/>
      <c r="V50" s="67" t="s">
        <v>569</v>
      </c>
      <c r="W50" s="67" t="s">
        <v>570</v>
      </c>
      <c r="Z50" s="67" t="s">
        <v>110</v>
      </c>
      <c r="AA50" s="67">
        <v>0</v>
      </c>
      <c r="AC50">
        <v>4</v>
      </c>
      <c r="AD50" t="s">
        <v>651</v>
      </c>
      <c r="AE50">
        <v>9.192318139341614E-2</v>
      </c>
      <c r="AF50">
        <f>SUM(W105:W133)-SUM(W107,W110,W112,W115)-W105-W106</f>
        <v>0</v>
      </c>
    </row>
    <row r="51" spans="1:32" x14ac:dyDescent="0.25">
      <c r="A51" s="71" t="str">
        <f>Functioning!A48</f>
        <v>Shop &amp; Finance</v>
      </c>
      <c r="B51" t="str">
        <f>Functioning!B48</f>
        <v xml:space="preserve">Light Shopping: Once at store, can locate and select up to five needed goods, take to check out, and complete purchasing transaction.  </v>
      </c>
      <c r="C51">
        <f>Functioning!C48</f>
        <v>0</v>
      </c>
      <c r="H51" s="72"/>
      <c r="I51" s="71" t="str">
        <f t="shared" si="1"/>
        <v xml:space="preserve">Light Shopping: Once at store, can locate and select up to five needed goods, take to check out, and complete purchasing tranping: Once at store, can locate and select up to five needed goods, take to check out, and complete purchasing transaction.  </v>
      </c>
      <c r="J51" t="s">
        <v>599</v>
      </c>
      <c r="K51" t="s">
        <v>389</v>
      </c>
      <c r="L51" t="s">
        <v>420</v>
      </c>
      <c r="M51" t="s">
        <v>599</v>
      </c>
      <c r="N51" t="s">
        <v>599</v>
      </c>
      <c r="O51" s="72">
        <f t="shared" si="3"/>
        <v>0</v>
      </c>
      <c r="S51" s="67"/>
      <c r="T51" s="67"/>
      <c r="U51" s="67"/>
      <c r="V51" s="67"/>
      <c r="W51" s="67" t="s">
        <v>571</v>
      </c>
      <c r="Z51" s="67" t="s">
        <v>113</v>
      </c>
      <c r="AA51" s="67">
        <v>1</v>
      </c>
      <c r="AC51">
        <v>13</v>
      </c>
      <c r="AD51" t="s">
        <v>652</v>
      </c>
      <c r="AE51" s="101">
        <v>0</v>
      </c>
      <c r="AF51">
        <f>SUM(W135:W151)</f>
        <v>1</v>
      </c>
    </row>
    <row r="52" spans="1:32" x14ac:dyDescent="0.25">
      <c r="A52" s="71">
        <f>Functioning!A49</f>
        <v>0</v>
      </c>
      <c r="B52" t="str">
        <f>Functioning!B49</f>
        <v>Simple financial management: The ability to complete financial transactions such as counting coins, verifying change for a single item transaction, writing a check, and/or using a debit or credit card.</v>
      </c>
      <c r="C52">
        <f>Functioning!C49</f>
        <v>0</v>
      </c>
      <c r="H52" s="72"/>
      <c r="I52" s="71" t="str">
        <f t="shared" si="1"/>
        <v>Simple financial management: The ability to complete financial transactions such as counting coins, verifying change for a sisuch as counting coins, verifying change for a single item transaction, writing a check, and/or using a debit or credit card.</v>
      </c>
      <c r="J52" t="s">
        <v>599</v>
      </c>
      <c r="K52" t="s">
        <v>396</v>
      </c>
      <c r="L52" t="s">
        <v>599</v>
      </c>
      <c r="M52" t="s">
        <v>599</v>
      </c>
      <c r="N52" t="s">
        <v>599</v>
      </c>
      <c r="O52" s="72">
        <f t="shared" si="3"/>
        <v>0</v>
      </c>
      <c r="S52" s="67"/>
      <c r="T52" s="67"/>
      <c r="U52" s="67"/>
      <c r="V52" s="67"/>
      <c r="W52" s="67" t="s">
        <v>572</v>
      </c>
      <c r="Z52" s="67" t="s">
        <v>116</v>
      </c>
      <c r="AA52" s="67">
        <v>2</v>
      </c>
      <c r="AC52">
        <v>15</v>
      </c>
    </row>
    <row r="53" spans="1:32" x14ac:dyDescent="0.25">
      <c r="A53" s="71" t="str">
        <f>Functioning!A50</f>
        <v>Transportation</v>
      </c>
      <c r="B53" t="str">
        <f>Functioning!B50</f>
        <v>Participant uses the following for transportation (Select All That Apply)</v>
      </c>
      <c r="C53">
        <f>Functioning!C50</f>
        <v>0</v>
      </c>
      <c r="H53" s="72"/>
      <c r="I53" s="71" t="str">
        <f t="shared" si="1"/>
        <v>Participant uses the following for transportation (Select All That Apply)Participant uses the following for transportation (Select All That Apply)</v>
      </c>
      <c r="J53" t="s">
        <v>599</v>
      </c>
      <c r="K53" t="s">
        <v>599</v>
      </c>
      <c r="L53" t="s">
        <v>599</v>
      </c>
      <c r="M53" t="s">
        <v>599</v>
      </c>
      <c r="N53" t="s">
        <v>599</v>
      </c>
      <c r="O53" s="72">
        <f t="shared" si="3"/>
        <v>0</v>
      </c>
      <c r="S53" s="67"/>
      <c r="T53" s="67"/>
      <c r="U53" s="67"/>
      <c r="V53" s="67"/>
      <c r="W53" s="67" t="s">
        <v>573</v>
      </c>
      <c r="Z53" s="67" t="s">
        <v>119</v>
      </c>
      <c r="AA53" s="67">
        <v>3</v>
      </c>
      <c r="AC53" s="66" t="s">
        <v>574</v>
      </c>
    </row>
    <row r="54" spans="1:32" x14ac:dyDescent="0.25">
      <c r="A54" s="71">
        <f>Functioning!A51</f>
        <v>0</v>
      </c>
      <c r="B54" t="str">
        <f>Functioning!B51</f>
        <v>Drives Self</v>
      </c>
      <c r="C54" t="str">
        <f>Functioning!C51</f>
        <v>Yes</v>
      </c>
      <c r="H54" s="72"/>
      <c r="I54" s="71" t="str">
        <f t="shared" si="1"/>
        <v>Drives SelfDrives Self</v>
      </c>
      <c r="J54" t="s">
        <v>599</v>
      </c>
      <c r="K54" t="s">
        <v>599</v>
      </c>
      <c r="L54" t="s">
        <v>599</v>
      </c>
      <c r="M54" t="s">
        <v>599</v>
      </c>
      <c r="N54" t="s">
        <v>599</v>
      </c>
      <c r="O54" s="72">
        <f>IF(C57="Yes",0,VLOOKUP($C54,$Z$7:$AA$112,2,0))</f>
        <v>0</v>
      </c>
      <c r="Z54" s="67" t="s">
        <v>575</v>
      </c>
      <c r="AA54" s="67">
        <v>3</v>
      </c>
      <c r="AC54" s="66" t="s">
        <v>576</v>
      </c>
    </row>
    <row r="55" spans="1:32" x14ac:dyDescent="0.25">
      <c r="A55" s="71">
        <f>Functioning!A52</f>
        <v>0</v>
      </c>
      <c r="B55" t="str">
        <f>Functioning!B52</f>
        <v>Public Transportation</v>
      </c>
      <c r="C55" t="str">
        <f>Functioning!C52</f>
        <v>Yes</v>
      </c>
      <c r="H55" s="72"/>
      <c r="I55" s="71" t="str">
        <f t="shared" si="1"/>
        <v>Public TransportationPublic Transportation</v>
      </c>
      <c r="J55" t="s">
        <v>599</v>
      </c>
      <c r="K55" t="s">
        <v>599</v>
      </c>
      <c r="L55" t="s">
        <v>599</v>
      </c>
      <c r="M55" t="s">
        <v>599</v>
      </c>
      <c r="N55" t="s">
        <v>599</v>
      </c>
      <c r="O55" s="72">
        <f>IF(C57="Yes",0,VLOOKUP($C55,$Z$7:$AA$112,2,0))</f>
        <v>0</v>
      </c>
      <c r="S55" s="82" t="s">
        <v>577</v>
      </c>
      <c r="T55" s="83"/>
      <c r="U55" s="83"/>
      <c r="V55" s="83"/>
      <c r="W55" s="84"/>
      <c r="Z55" s="67" t="s">
        <v>290</v>
      </c>
      <c r="AA55" s="67" t="s">
        <v>291</v>
      </c>
      <c r="AC55" s="66" t="s">
        <v>578</v>
      </c>
    </row>
    <row r="56" spans="1:32" ht="15.75" thickBot="1" x14ac:dyDescent="0.3">
      <c r="A56" s="71">
        <f>Functioning!A53</f>
        <v>0</v>
      </c>
      <c r="B56" t="str">
        <f>Functioning!B53</f>
        <v>Transportation Provided by Others</v>
      </c>
      <c r="C56" t="str">
        <f>Functioning!C53</f>
        <v>Yes</v>
      </c>
      <c r="H56" s="72"/>
      <c r="I56" s="71" t="str">
        <f t="shared" si="1"/>
        <v>Transportation Provided by OthersTransportation Provided by Others</v>
      </c>
      <c r="J56" t="s">
        <v>599</v>
      </c>
      <c r="K56" t="s">
        <v>599</v>
      </c>
      <c r="L56" t="s">
        <v>599</v>
      </c>
      <c r="M56" t="s">
        <v>599</v>
      </c>
      <c r="N56" t="s">
        <v>599</v>
      </c>
      <c r="O56" s="72">
        <f>IF(C57="Yes",0,VLOOKUP($C56,$Z$7:$AA$112,2,0))</f>
        <v>0</v>
      </c>
      <c r="S56" s="67">
        <f>MATCH(S7,J$7:J$201,0)</f>
        <v>15</v>
      </c>
      <c r="T56" s="67">
        <f>MATCH(T7,K$7:K$201,0)</f>
        <v>1</v>
      </c>
      <c r="U56" s="67">
        <f>MATCH(U7,L$7:L$201,0)</f>
        <v>1</v>
      </c>
      <c r="V56" s="67">
        <f>MATCH(V7,M$7:M$201,0)</f>
        <v>12</v>
      </c>
      <c r="W56" s="67">
        <f>MATCH(W7,N$7:N$201,0)</f>
        <v>19</v>
      </c>
      <c r="Z56" s="67" t="s">
        <v>579</v>
      </c>
      <c r="AA56" s="67">
        <v>0</v>
      </c>
      <c r="AC56" s="66" t="s">
        <v>580</v>
      </c>
      <c r="AD56" s="65"/>
      <c r="AE56" s="65"/>
    </row>
    <row r="57" spans="1:32" x14ac:dyDescent="0.25">
      <c r="A57" s="71">
        <f>Functioning!A54</f>
        <v>0</v>
      </c>
      <c r="B57" t="str">
        <f>Functioning!B54</f>
        <v>None</v>
      </c>
      <c r="C57" t="str">
        <f>Functioning!C54</f>
        <v>No</v>
      </c>
      <c r="H57" s="72"/>
      <c r="I57" s="71" t="str">
        <f t="shared" si="1"/>
        <v>NoneNone</v>
      </c>
      <c r="J57" t="s">
        <v>599</v>
      </c>
      <c r="K57" t="s">
        <v>599</v>
      </c>
      <c r="L57" t="s">
        <v>599</v>
      </c>
      <c r="M57" t="s">
        <v>599</v>
      </c>
      <c r="N57" t="s">
        <v>599</v>
      </c>
      <c r="O57" s="72">
        <f t="shared" si="3"/>
        <v>0</v>
      </c>
      <c r="S57" s="67">
        <f t="shared" ref="S57:S79" si="4">MATCH(S8,J$7:J$201,0)</f>
        <v>16</v>
      </c>
      <c r="T57" s="67">
        <f t="shared" ref="T57:W72" si="5">MATCH(T8,K$7:K$201,0)</f>
        <v>5</v>
      </c>
      <c r="U57" s="67">
        <f t="shared" si="5"/>
        <v>2</v>
      </c>
      <c r="V57" s="67">
        <f t="shared" si="5"/>
        <v>13</v>
      </c>
      <c r="W57" s="67">
        <f>MATCH(W8,N$7:N$201,0)</f>
        <v>122</v>
      </c>
      <c r="Z57" s="67" t="s">
        <v>124</v>
      </c>
      <c r="AA57" s="67">
        <v>1</v>
      </c>
      <c r="AF57">
        <f>SUMPRODUCT(AE48:AE56,AF48:AF56)</f>
        <v>0</v>
      </c>
    </row>
    <row r="58" spans="1:32" x14ac:dyDescent="0.25">
      <c r="A58" s="71">
        <f>Functioning!A55</f>
        <v>0</v>
      </c>
      <c r="B58" t="str">
        <f>Functioning!B55</f>
        <v xml:space="preserve">Driving self: Including the ability to access and navigate the participant’s personal vehicle, such as a car or van. </v>
      </c>
      <c r="C58" t="str">
        <f>Functioning!C55</f>
        <v>Yes</v>
      </c>
      <c r="H58" s="72"/>
      <c r="I58" s="71" t="str">
        <f t="shared" si="1"/>
        <v xml:space="preserve">Driving self: Including the ability to access and navigate the participant’s personal vehicle, such as a car or van. Driving self: Including the ability to access and navigate the participant’s personal vehicle, such as a car or van. </v>
      </c>
      <c r="J58" t="s">
        <v>599</v>
      </c>
      <c r="K58" t="s">
        <v>403</v>
      </c>
      <c r="L58" t="s">
        <v>599</v>
      </c>
      <c r="M58" t="s">
        <v>599</v>
      </c>
      <c r="N58" t="s">
        <v>599</v>
      </c>
      <c r="O58" s="72">
        <f>IF(C54="No",0,VLOOKUP($C58,$Z$7:$AA$112,2,0))</f>
        <v>0</v>
      </c>
      <c r="S58" s="67">
        <f t="shared" si="4"/>
        <v>17</v>
      </c>
      <c r="T58" s="67">
        <f t="shared" si="5"/>
        <v>6</v>
      </c>
      <c r="U58" s="67">
        <f t="shared" si="5"/>
        <v>3</v>
      </c>
      <c r="V58" s="67">
        <f t="shared" si="5"/>
        <v>14</v>
      </c>
      <c r="W58" s="67">
        <f t="shared" si="5"/>
        <v>119</v>
      </c>
      <c r="Z58" s="67" t="s">
        <v>126</v>
      </c>
      <c r="AA58" s="67">
        <v>1</v>
      </c>
    </row>
    <row r="59" spans="1:32" x14ac:dyDescent="0.25">
      <c r="A59" s="71">
        <f>Functioning!A56</f>
        <v>0</v>
      </c>
      <c r="B59" t="str">
        <f>Functioning!B56</f>
        <v xml:space="preserve">Public Transportation: Including navigating public transit system and paying fares. This includes buses and light rail. </v>
      </c>
      <c r="C59">
        <f>Functioning!C56</f>
        <v>0</v>
      </c>
      <c r="H59" s="72"/>
      <c r="I59" s="71" t="str">
        <f t="shared" si="1"/>
        <v xml:space="preserve">Public Transportation: Including navigating public transit system and paying fares. This includes buses and light rail. Public Transportation: Including navigating public transit system and paying fares. This includes buses and light rail. </v>
      </c>
      <c r="J59" t="s">
        <v>599</v>
      </c>
      <c r="K59" t="s">
        <v>411</v>
      </c>
      <c r="L59" t="s">
        <v>599</v>
      </c>
      <c r="M59" t="s">
        <v>599</v>
      </c>
      <c r="N59" t="s">
        <v>599</v>
      </c>
      <c r="O59" s="72">
        <f>IF(C55="No",0,VLOOKUP($C59,$Z$7:$AA$112,2,0))</f>
        <v>0</v>
      </c>
      <c r="S59" s="67">
        <f t="shared" si="4"/>
        <v>18</v>
      </c>
      <c r="T59" s="67">
        <f t="shared" si="5"/>
        <v>7</v>
      </c>
      <c r="U59" s="67">
        <f t="shared" si="5"/>
        <v>4</v>
      </c>
      <c r="V59" s="67">
        <f t="shared" si="5"/>
        <v>17</v>
      </c>
      <c r="W59" s="67">
        <f t="shared" si="5"/>
        <v>132</v>
      </c>
      <c r="Z59" s="67" t="s">
        <v>130</v>
      </c>
      <c r="AA59" s="67">
        <v>1</v>
      </c>
    </row>
    <row r="60" spans="1:32" x14ac:dyDescent="0.25">
      <c r="A60" s="71">
        <f>Functioning!A57</f>
        <v>0</v>
      </c>
      <c r="B60" t="str">
        <f>Functioning!B57</f>
        <v xml:space="preserve">Arranges Transportation Provided by Others: Ability to understand when transportation is needed, contact and schedule with others for transportation, and navigating to and from the vehicle. This includes paratransit, pre-scheduled taxis, ride sharing services such as Uber or Lyft, and transportation provided by others, such as family members. </v>
      </c>
      <c r="C60">
        <f>Functioning!C57</f>
        <v>0</v>
      </c>
      <c r="H60" s="72"/>
      <c r="I60" s="71" t="str">
        <f t="shared" si="1"/>
        <v xml:space="preserve">Arranges Transportation Provided by Others: Ability to understand when transportation is needed, contact and schedule with ot-scheduled taxis, ride sharing services such as Uber or Lyft, and transportation provided by others, such as family members. </v>
      </c>
      <c r="J60" t="s">
        <v>599</v>
      </c>
      <c r="K60" t="s">
        <v>419</v>
      </c>
      <c r="L60" t="s">
        <v>599</v>
      </c>
      <c r="M60" t="s">
        <v>599</v>
      </c>
      <c r="N60" t="s">
        <v>599</v>
      </c>
      <c r="O60" s="72">
        <f>IF(C56="No",0,VLOOKUP($C60,$Z$7:$AA$112,2,0))</f>
        <v>0</v>
      </c>
      <c r="S60" s="67">
        <f t="shared" si="4"/>
        <v>20</v>
      </c>
      <c r="T60" s="67">
        <f t="shared" si="5"/>
        <v>8</v>
      </c>
      <c r="U60" s="67">
        <f t="shared" si="5"/>
        <v>5</v>
      </c>
      <c r="V60" s="67">
        <f t="shared" si="5"/>
        <v>32</v>
      </c>
      <c r="W60" s="67">
        <f t="shared" si="5"/>
        <v>125</v>
      </c>
      <c r="Z60" s="67" t="s">
        <v>133</v>
      </c>
      <c r="AA60" s="67">
        <v>1</v>
      </c>
    </row>
    <row r="61" spans="1:32" x14ac:dyDescent="0.25">
      <c r="A61" s="71" t="str">
        <f>Functioning!A58</f>
        <v>Med. Mgmt.</v>
      </c>
      <c r="B61" t="str">
        <f>Functioning!B58</f>
        <v>Indicate the type(s) of medication the participant currently takes (Select All That Apply)</v>
      </c>
      <c r="C61">
        <f>Functioning!C58</f>
        <v>0</v>
      </c>
      <c r="H61" s="72"/>
      <c r="I61" s="71" t="str">
        <f t="shared" si="1"/>
        <v>Indicate the type(s) of medication the participant currently takes (Select All That Apply)Indicate the type(s) of medication the participant currently takes (Select All That Apply)</v>
      </c>
      <c r="J61" t="s">
        <v>599</v>
      </c>
      <c r="K61" t="s">
        <v>599</v>
      </c>
      <c r="L61" t="s">
        <v>599</v>
      </c>
      <c r="M61" t="s">
        <v>599</v>
      </c>
      <c r="N61" t="s">
        <v>599</v>
      </c>
      <c r="O61" s="72">
        <f t="shared" si="3"/>
        <v>0</v>
      </c>
      <c r="S61" s="67">
        <f t="shared" si="4"/>
        <v>21</v>
      </c>
      <c r="T61" s="67">
        <f t="shared" si="5"/>
        <v>9</v>
      </c>
      <c r="U61" s="67">
        <f t="shared" si="5"/>
        <v>6</v>
      </c>
      <c r="V61" s="67">
        <f t="shared" si="5"/>
        <v>33</v>
      </c>
      <c r="W61" s="67">
        <f t="shared" si="5"/>
        <v>118</v>
      </c>
      <c r="Z61" s="67" t="s">
        <v>290</v>
      </c>
      <c r="AA61" s="67" t="s">
        <v>291</v>
      </c>
    </row>
    <row r="62" spans="1:32" x14ac:dyDescent="0.25">
      <c r="A62" s="71">
        <f>Functioning!A59</f>
        <v>0</v>
      </c>
      <c r="B62" t="str">
        <f>Functioning!B59</f>
        <v>Oral medications</v>
      </c>
      <c r="C62" t="str">
        <f>Functioning!C59</f>
        <v>Yes</v>
      </c>
      <c r="H62" s="72"/>
      <c r="I62" s="71" t="str">
        <f t="shared" si="1"/>
        <v>Oral medicationsOral medications</v>
      </c>
      <c r="J62" t="s">
        <v>599</v>
      </c>
      <c r="K62" t="s">
        <v>599</v>
      </c>
      <c r="L62" t="s">
        <v>599</v>
      </c>
      <c r="M62" t="s">
        <v>599</v>
      </c>
      <c r="N62" t="s">
        <v>599</v>
      </c>
      <c r="O62" s="72">
        <f>IF(C67="Yes",0,VLOOKUP($C62,$Z$7:$AA$112,2,0))</f>
        <v>0</v>
      </c>
      <c r="S62" s="67">
        <f t="shared" si="4"/>
        <v>22</v>
      </c>
      <c r="T62" s="67">
        <f t="shared" si="5"/>
        <v>10</v>
      </c>
      <c r="U62" s="67">
        <f t="shared" si="5"/>
        <v>8</v>
      </c>
      <c r="V62" s="67">
        <f t="shared" si="5"/>
        <v>34</v>
      </c>
      <c r="W62" s="67">
        <f t="shared" si="5"/>
        <v>141</v>
      </c>
      <c r="Z62" s="67" t="s">
        <v>531</v>
      </c>
      <c r="AA62" s="67">
        <v>0</v>
      </c>
    </row>
    <row r="63" spans="1:32" x14ac:dyDescent="0.25">
      <c r="A63" s="71">
        <f>Functioning!A60</f>
        <v>0</v>
      </c>
      <c r="B63" t="str">
        <f>Functioning!B60</f>
        <v>Inhalant/mist medications</v>
      </c>
      <c r="C63" t="str">
        <f>Functioning!C60</f>
        <v>Yes</v>
      </c>
      <c r="H63" s="72"/>
      <c r="I63" s="71" t="str">
        <f t="shared" si="1"/>
        <v>Inhalant/mist medicationsInhalant/mist medications</v>
      </c>
      <c r="J63" t="s">
        <v>599</v>
      </c>
      <c r="K63" t="s">
        <v>599</v>
      </c>
      <c r="L63" t="s">
        <v>599</v>
      </c>
      <c r="M63" t="s">
        <v>599</v>
      </c>
      <c r="N63" t="s">
        <v>599</v>
      </c>
      <c r="O63" s="72">
        <f>IF(C67="Yes",0,VLOOKUP($C63,$Z$7:$AA$112,2,0))</f>
        <v>0</v>
      </c>
      <c r="S63" s="67">
        <f t="shared" si="4"/>
        <v>23</v>
      </c>
      <c r="T63" s="67">
        <f t="shared" si="5"/>
        <v>11</v>
      </c>
      <c r="U63" s="67">
        <f t="shared" si="5"/>
        <v>9</v>
      </c>
      <c r="V63" s="67">
        <f t="shared" si="5"/>
        <v>81</v>
      </c>
      <c r="W63" s="67">
        <f t="shared" si="5"/>
        <v>121</v>
      </c>
      <c r="Z63" s="67" t="s">
        <v>17</v>
      </c>
      <c r="AA63" s="67">
        <v>1</v>
      </c>
    </row>
    <row r="64" spans="1:32" x14ac:dyDescent="0.25">
      <c r="A64" s="71">
        <f>Functioning!A61</f>
        <v>0</v>
      </c>
      <c r="B64" t="str">
        <f>Functioning!B61</f>
        <v xml:space="preserve">Injectable medications (includes subcutaneous, intradermal and intramuscular) </v>
      </c>
      <c r="C64" t="str">
        <f>Functioning!C61</f>
        <v>Yes</v>
      </c>
      <c r="H64" s="72"/>
      <c r="I64" s="71" t="str">
        <f t="shared" si="1"/>
        <v xml:space="preserve">Injectable medications (includes subcutaneous, intradermal and intramuscular) Injectable medications (includes subcutaneous, intradermal and intramuscular) </v>
      </c>
      <c r="J64" t="s">
        <v>599</v>
      </c>
      <c r="K64" t="s">
        <v>599</v>
      </c>
      <c r="L64" t="s">
        <v>599</v>
      </c>
      <c r="M64" t="s">
        <v>599</v>
      </c>
      <c r="N64" t="s">
        <v>599</v>
      </c>
      <c r="O64" s="72">
        <f>IF(C67="Yes",0,VLOOKUP($C64,$Z$7:$AA$112,2,0))</f>
        <v>0</v>
      </c>
      <c r="S64" s="67">
        <f t="shared" si="4"/>
        <v>24</v>
      </c>
      <c r="T64" s="67">
        <f t="shared" si="5"/>
        <v>45</v>
      </c>
      <c r="U64" s="67">
        <f t="shared" si="5"/>
        <v>10</v>
      </c>
      <c r="V64" s="67">
        <f t="shared" si="5"/>
        <v>75</v>
      </c>
      <c r="W64" s="67">
        <f t="shared" si="5"/>
        <v>123</v>
      </c>
      <c r="Z64" s="67" t="s">
        <v>581</v>
      </c>
      <c r="AA64" s="67">
        <v>1</v>
      </c>
    </row>
    <row r="65" spans="1:27" x14ac:dyDescent="0.25">
      <c r="A65" s="71">
        <f>Functioning!A62</f>
        <v>0</v>
      </c>
      <c r="B65" t="str">
        <f>Functioning!B62</f>
        <v>Intravenous medications (includes IV push/injection and infusion)</v>
      </c>
      <c r="C65" t="str">
        <f>Functioning!C62</f>
        <v>Yes</v>
      </c>
      <c r="H65" s="72"/>
      <c r="I65" s="71" t="str">
        <f t="shared" si="1"/>
        <v>Intravenous medications (includes IV push/injection and infusion)Intravenous medications (includes IV push/injection and infusion)</v>
      </c>
      <c r="J65" t="s">
        <v>599</v>
      </c>
      <c r="K65" t="s">
        <v>599</v>
      </c>
      <c r="L65" t="s">
        <v>599</v>
      </c>
      <c r="M65" t="s">
        <v>599</v>
      </c>
      <c r="N65" t="s">
        <v>599</v>
      </c>
      <c r="O65" s="72">
        <f>IF(C67="Yes",0,VLOOKUP($C65,$Z$7:$AA$112,2,0))</f>
        <v>0</v>
      </c>
      <c r="S65" s="67">
        <f t="shared" si="4"/>
        <v>26</v>
      </c>
      <c r="T65" s="67">
        <f t="shared" si="5"/>
        <v>46</v>
      </c>
      <c r="U65" s="67">
        <f t="shared" si="5"/>
        <v>11</v>
      </c>
      <c r="V65" s="67">
        <f t="shared" si="5"/>
        <v>80</v>
      </c>
      <c r="W65" s="67">
        <f t="shared" si="5"/>
        <v>124</v>
      </c>
      <c r="Z65" s="67" t="s">
        <v>290</v>
      </c>
      <c r="AA65" s="67" t="s">
        <v>291</v>
      </c>
    </row>
    <row r="66" spans="1:27" x14ac:dyDescent="0.25">
      <c r="A66" s="71">
        <f>Functioning!A63</f>
        <v>0</v>
      </c>
      <c r="B66" t="str">
        <f>Functioning!B63</f>
        <v xml:space="preserve">Other type(s) of medication  </v>
      </c>
      <c r="C66" t="str">
        <f>Functioning!C63</f>
        <v>Yes</v>
      </c>
      <c r="H66" s="72"/>
      <c r="I66" s="71" t="str">
        <f t="shared" si="1"/>
        <v xml:space="preserve">Other type(s) of medication  Other type(s) of medication  </v>
      </c>
      <c r="J66" t="s">
        <v>599</v>
      </c>
      <c r="K66" t="s">
        <v>599</v>
      </c>
      <c r="L66" t="s">
        <v>599</v>
      </c>
      <c r="M66" t="s">
        <v>599</v>
      </c>
      <c r="N66" t="s">
        <v>599</v>
      </c>
      <c r="O66" s="72">
        <f>IF(C67="Yes",0,VLOOKUP($C66,$Z$7:$AA$112,2,0))</f>
        <v>0</v>
      </c>
      <c r="S66" s="67">
        <f t="shared" si="4"/>
        <v>27</v>
      </c>
      <c r="T66" s="67">
        <f t="shared" si="5"/>
        <v>52</v>
      </c>
      <c r="U66" s="67">
        <f t="shared" si="5"/>
        <v>36</v>
      </c>
      <c r="V66" s="67">
        <f t="shared" si="5"/>
        <v>71</v>
      </c>
      <c r="W66" s="67">
        <f t="shared" si="5"/>
        <v>120</v>
      </c>
      <c r="Z66" s="67" t="s">
        <v>582</v>
      </c>
      <c r="AA66" s="67">
        <v>0</v>
      </c>
    </row>
    <row r="67" spans="1:27" x14ac:dyDescent="0.25">
      <c r="A67" s="71">
        <f>Functioning!A64</f>
        <v>0</v>
      </c>
      <c r="B67" t="str">
        <f>Functioning!B64</f>
        <v xml:space="preserve">None </v>
      </c>
      <c r="C67" t="str">
        <f>Functioning!C64</f>
        <v>No</v>
      </c>
      <c r="H67" s="72"/>
      <c r="I67" s="71" t="str">
        <f t="shared" si="1"/>
        <v xml:space="preserve">None None </v>
      </c>
      <c r="J67" t="s">
        <v>599</v>
      </c>
      <c r="K67" t="s">
        <v>599</v>
      </c>
      <c r="L67" t="s">
        <v>599</v>
      </c>
      <c r="M67" t="s">
        <v>599</v>
      </c>
      <c r="N67" t="s">
        <v>599</v>
      </c>
      <c r="O67" s="72">
        <f t="shared" si="3"/>
        <v>0</v>
      </c>
      <c r="S67" s="67">
        <f t="shared" si="4"/>
        <v>28</v>
      </c>
      <c r="T67" s="67">
        <f t="shared" si="5"/>
        <v>53</v>
      </c>
      <c r="U67" s="67">
        <f t="shared" si="5"/>
        <v>37</v>
      </c>
      <c r="V67" s="67">
        <f t="shared" si="5"/>
        <v>86</v>
      </c>
      <c r="W67" s="67">
        <f t="shared" si="5"/>
        <v>127</v>
      </c>
      <c r="Z67" s="67" t="s">
        <v>583</v>
      </c>
      <c r="AA67" s="67">
        <v>0</v>
      </c>
    </row>
    <row r="68" spans="1:27" x14ac:dyDescent="0.25">
      <c r="A68" s="71">
        <f>Functioning!A65</f>
        <v>0</v>
      </c>
      <c r="B68" t="str">
        <f>Functioning!B65</f>
        <v xml:space="preserve">Medication management-oral medication: The ability to prepare and take all prescribed oral medications reliably and safely, including administration of the correct dosage at the appropriate times/intervals.  </v>
      </c>
      <c r="C68">
        <f>Functioning!C65</f>
        <v>0</v>
      </c>
      <c r="H68" s="72"/>
      <c r="I68" s="71" t="str">
        <f t="shared" si="1"/>
        <v xml:space="preserve">Medication management-oral medication: The ability to prepare and take all prescribed oral medications reliably and safely, ied oral medications reliably and safely, including administration of the correct dosage at the appropriate times/intervals.  </v>
      </c>
      <c r="J68" t="s">
        <v>599</v>
      </c>
      <c r="K68" t="s">
        <v>599</v>
      </c>
      <c r="L68" t="s">
        <v>429</v>
      </c>
      <c r="M68" t="s">
        <v>599</v>
      </c>
      <c r="N68" t="s">
        <v>599</v>
      </c>
      <c r="O68" s="72">
        <f>IF(C62="No",0,VLOOKUP($C68,$Z$7:$AA$112,2,0))</f>
        <v>0</v>
      </c>
      <c r="S68" s="67">
        <f t="shared" si="4"/>
        <v>29</v>
      </c>
      <c r="T68" s="67">
        <f t="shared" si="5"/>
        <v>54</v>
      </c>
      <c r="U68" s="67">
        <f t="shared" si="5"/>
        <v>45</v>
      </c>
      <c r="V68" s="67">
        <f t="shared" si="5"/>
        <v>79</v>
      </c>
      <c r="W68" s="67">
        <f t="shared" si="5"/>
        <v>139</v>
      </c>
      <c r="Z68" s="67" t="s">
        <v>584</v>
      </c>
      <c r="AA68" s="67">
        <v>0</v>
      </c>
    </row>
    <row r="69" spans="1:27" x14ac:dyDescent="0.25">
      <c r="A69" s="71">
        <f>Functioning!A66</f>
        <v>0</v>
      </c>
      <c r="B69" t="str">
        <f>Functioning!B66</f>
        <v xml:space="preserve">Medication management-inhalant/mist medications: The ability to prepare and take all prescribed inhalant/mist medications reliably and safely, including administration of the correct dosage at the appropriate times/intervals. </v>
      </c>
      <c r="C69">
        <f>Functioning!C66</f>
        <v>0</v>
      </c>
      <c r="H69" s="72"/>
      <c r="I69" s="71" t="str">
        <f t="shared" si="1"/>
        <v xml:space="preserve">Medication management-inhalant/mist medications: The ability to prepare and take all prescribed inhalant/mist medications relant/mist medications reliably and safely, including administration of the correct dosage at the appropriate times/intervals. </v>
      </c>
      <c r="J69" t="s">
        <v>599</v>
      </c>
      <c r="K69" t="s">
        <v>599</v>
      </c>
      <c r="L69" t="s">
        <v>435</v>
      </c>
      <c r="M69" t="s">
        <v>599</v>
      </c>
      <c r="N69" t="s">
        <v>599</v>
      </c>
      <c r="O69" s="72">
        <f>IF(C63="No",0,VLOOKUP($C69,$Z$7:$AA$112,2,0))</f>
        <v>0</v>
      </c>
      <c r="S69" s="67">
        <f t="shared" si="4"/>
        <v>30</v>
      </c>
      <c r="T69" s="67">
        <f t="shared" si="5"/>
        <v>153</v>
      </c>
      <c r="U69" s="67">
        <f t="shared" si="5"/>
        <v>62</v>
      </c>
      <c r="V69" s="67">
        <f t="shared" si="5"/>
        <v>78</v>
      </c>
      <c r="W69" s="67">
        <f t="shared" si="5"/>
        <v>126</v>
      </c>
      <c r="Z69" s="67" t="s">
        <v>585</v>
      </c>
      <c r="AA69" s="67">
        <v>1</v>
      </c>
    </row>
    <row r="70" spans="1:27" x14ac:dyDescent="0.25">
      <c r="A70" s="71">
        <f>Functioning!A67</f>
        <v>0</v>
      </c>
      <c r="B70" t="str">
        <f>Functioning!B67</f>
        <v>Medication management-injectable medications: The ability to prepare and take all prescribed injectable medications reliably and safely, including administration of the correct dosage at the appropriate times/intervals.</v>
      </c>
      <c r="C70">
        <f>Functioning!C67</f>
        <v>0</v>
      </c>
      <c r="H70" s="72"/>
      <c r="I70" s="71" t="str">
        <f t="shared" si="1"/>
        <v>Medication management-injectable medications: The ability to prepare and take all prescribed injectable medications reliably njectable medications reliably and safely, including administration of the correct dosage at the appropriate times/intervals.</v>
      </c>
      <c r="J70" t="s">
        <v>599</v>
      </c>
      <c r="K70" t="s">
        <v>599</v>
      </c>
      <c r="L70" t="s">
        <v>440</v>
      </c>
      <c r="M70" t="s">
        <v>599</v>
      </c>
      <c r="N70" t="s">
        <v>599</v>
      </c>
      <c r="O70" s="72">
        <f>IF(C64="No",0,VLOOKUP($C70,$Z$7:$AA$112,2,0))</f>
        <v>0</v>
      </c>
      <c r="S70" s="67">
        <f t="shared" si="4"/>
        <v>31</v>
      </c>
      <c r="T70" s="67">
        <f t="shared" si="5"/>
        <v>152</v>
      </c>
      <c r="U70" s="67">
        <f t="shared" si="5"/>
        <v>63</v>
      </c>
      <c r="V70" s="67">
        <f t="shared" si="5"/>
        <v>72</v>
      </c>
      <c r="W70" s="67">
        <f t="shared" si="5"/>
        <v>140</v>
      </c>
      <c r="Z70" s="67" t="s">
        <v>290</v>
      </c>
      <c r="AA70" s="67" t="s">
        <v>291</v>
      </c>
    </row>
    <row r="71" spans="1:27" x14ac:dyDescent="0.25">
      <c r="A71" s="71">
        <f>Functioning!A68</f>
        <v>0</v>
      </c>
      <c r="B71" t="str">
        <f>Functioning!B68</f>
        <v>Medication management-intravenous: The ability to prepare and take all prescribed intravenous medications reliably and safely, including administration of the correct dosage at the appropriate times/intervals.</v>
      </c>
      <c r="C71">
        <f>Functioning!C68</f>
        <v>0</v>
      </c>
      <c r="H71" s="72"/>
      <c r="I71" s="71" t="str">
        <f t="shared" si="1"/>
        <v>Medication management-intravenous: The ability to prepare and take all prescribed intravenous medications reliably and safelytravenous medications reliably and safely, including administration of the correct dosage at the appropriate times/intervals.</v>
      </c>
      <c r="J71" t="s">
        <v>599</v>
      </c>
      <c r="K71" t="s">
        <v>599</v>
      </c>
      <c r="L71" t="s">
        <v>446</v>
      </c>
      <c r="M71" t="s">
        <v>599</v>
      </c>
      <c r="N71" t="s">
        <v>599</v>
      </c>
      <c r="O71" s="72">
        <f>IF(C65="No",0,VLOOKUP($C71,$Z$7:$AA$112,2,0))</f>
        <v>0</v>
      </c>
      <c r="S71" s="67">
        <f t="shared" si="4"/>
        <v>36</v>
      </c>
      <c r="T71" s="67">
        <f t="shared" si="5"/>
        <v>176</v>
      </c>
      <c r="U71" s="67">
        <f t="shared" si="5"/>
        <v>64</v>
      </c>
      <c r="V71" s="67">
        <f t="shared" si="5"/>
        <v>76</v>
      </c>
      <c r="W71" s="67">
        <f t="shared" si="5"/>
        <v>131</v>
      </c>
      <c r="Z71" s="67" t="s">
        <v>586</v>
      </c>
      <c r="AA71" s="67">
        <v>1</v>
      </c>
    </row>
    <row r="72" spans="1:27" x14ac:dyDescent="0.25">
      <c r="A72" s="71">
        <f>Functioning!A69</f>
        <v>0</v>
      </c>
      <c r="B72" t="str">
        <f>Functioning!B69</f>
        <v xml:space="preserve">Medication management-other type(s) of medication: The ability to prepare and take all prescribed other type(s) of medication reliably and safely, including administration of the correct dosage at the appropriate times/intervals. </v>
      </c>
      <c r="C72">
        <f>Functioning!C69</f>
        <v>0</v>
      </c>
      <c r="H72" s="72"/>
      <c r="I72" s="71" t="str">
        <f t="shared" ref="I72:I76" si="6">LEFT(B72,125)&amp;RIGHT(B72,125)</f>
        <v xml:space="preserve">Medication management-other type(s) of medication: The ability to prepare and take all prescribed other type(s) of medicationype(s) of medication reliably and safely, including administration of the correct dosage at the appropriate times/intervals. </v>
      </c>
      <c r="J72" t="s">
        <v>599</v>
      </c>
      <c r="K72" t="s">
        <v>599</v>
      </c>
      <c r="L72" t="s">
        <v>457</v>
      </c>
      <c r="M72" t="s">
        <v>599</v>
      </c>
      <c r="N72" t="s">
        <v>599</v>
      </c>
      <c r="O72" s="72">
        <f>IF(C66="No",0,VLOOKUP($C72,$Z$7:$AA$112,2,0))</f>
        <v>0</v>
      </c>
      <c r="S72" s="67">
        <f t="shared" si="4"/>
        <v>37</v>
      </c>
      <c r="T72" s="67">
        <f t="shared" si="5"/>
        <v>177</v>
      </c>
      <c r="U72" s="67">
        <f t="shared" si="5"/>
        <v>65</v>
      </c>
      <c r="V72" s="67">
        <f t="shared" si="5"/>
        <v>73</v>
      </c>
      <c r="W72" s="67">
        <f t="shared" si="5"/>
        <v>128</v>
      </c>
      <c r="Z72" s="67" t="s">
        <v>290</v>
      </c>
      <c r="AA72" s="67" t="s">
        <v>291</v>
      </c>
    </row>
    <row r="73" spans="1:27" x14ac:dyDescent="0.25">
      <c r="A73" s="71">
        <f>Functioning!A70</f>
        <v>0</v>
      </c>
      <c r="B73">
        <f>Functioning!B70</f>
        <v>0</v>
      </c>
      <c r="C73">
        <f>Functioning!C70</f>
        <v>0</v>
      </c>
      <c r="H73" s="72"/>
      <c r="I73" s="71" t="str">
        <f t="shared" si="6"/>
        <v>00</v>
      </c>
      <c r="J73" t="s">
        <v>599</v>
      </c>
      <c r="K73" t="s">
        <v>599</v>
      </c>
      <c r="L73" t="s">
        <v>599</v>
      </c>
      <c r="M73" t="s">
        <v>599</v>
      </c>
      <c r="N73" t="s">
        <v>599</v>
      </c>
      <c r="O73" s="72"/>
      <c r="S73" s="67">
        <f t="shared" si="4"/>
        <v>38</v>
      </c>
      <c r="T73" s="67">
        <f t="shared" ref="T73:W88" si="7">MATCH(T24,K$7:K$201,0)</f>
        <v>178</v>
      </c>
      <c r="U73" s="67">
        <f t="shared" si="7"/>
        <v>66</v>
      </c>
      <c r="V73" s="67">
        <f t="shared" si="7"/>
        <v>74</v>
      </c>
      <c r="W73" s="67">
        <f t="shared" si="7"/>
        <v>129</v>
      </c>
      <c r="Z73" s="67" t="s">
        <v>587</v>
      </c>
      <c r="AA73" s="67">
        <v>3</v>
      </c>
    </row>
    <row r="74" spans="1:27" x14ac:dyDescent="0.25">
      <c r="A74" s="71" t="s">
        <v>272</v>
      </c>
      <c r="H74" s="72"/>
      <c r="I74" s="71" t="str">
        <f t="shared" si="6"/>
        <v/>
      </c>
      <c r="J74" t="s">
        <v>599</v>
      </c>
      <c r="K74" t="s">
        <v>599</v>
      </c>
      <c r="L74" t="s">
        <v>599</v>
      </c>
      <c r="M74" t="s">
        <v>599</v>
      </c>
      <c r="N74" t="s">
        <v>599</v>
      </c>
      <c r="O74" s="72"/>
      <c r="S74" s="67">
        <f t="shared" si="4"/>
        <v>39</v>
      </c>
      <c r="T74" s="67">
        <f t="shared" si="7"/>
        <v>179</v>
      </c>
      <c r="U74" s="67">
        <f t="shared" si="7"/>
        <v>132</v>
      </c>
      <c r="V74" s="67">
        <f t="shared" si="7"/>
        <v>84</v>
      </c>
      <c r="W74" s="67">
        <f t="shared" si="7"/>
        <v>135</v>
      </c>
      <c r="Z74" s="67" t="s">
        <v>290</v>
      </c>
      <c r="AA74" s="67" t="s">
        <v>291</v>
      </c>
    </row>
    <row r="75" spans="1:27" x14ac:dyDescent="0.25">
      <c r="A75" s="71"/>
      <c r="B75" t="s">
        <v>52</v>
      </c>
      <c r="C75" t="s">
        <v>53</v>
      </c>
      <c r="D75" t="s">
        <v>54</v>
      </c>
      <c r="H75" s="72"/>
      <c r="I75" s="71" t="str">
        <f t="shared" si="6"/>
        <v>ReceivesReceives</v>
      </c>
      <c r="J75" t="s">
        <v>599</v>
      </c>
      <c r="K75" t="s">
        <v>599</v>
      </c>
      <c r="L75" t="s">
        <v>599</v>
      </c>
      <c r="M75" t="s">
        <v>599</v>
      </c>
      <c r="N75" t="s">
        <v>599</v>
      </c>
      <c r="O75" s="72"/>
      <c r="S75" s="67">
        <f t="shared" si="4"/>
        <v>40</v>
      </c>
      <c r="T75" s="67">
        <f t="shared" si="7"/>
        <v>180</v>
      </c>
      <c r="U75" s="67">
        <f t="shared" si="7"/>
        <v>126</v>
      </c>
      <c r="V75" s="67">
        <f t="shared" si="7"/>
        <v>85</v>
      </c>
      <c r="W75" s="67">
        <f t="shared" si="7"/>
        <v>130</v>
      </c>
      <c r="Z75" s="67" t="s">
        <v>588</v>
      </c>
      <c r="AA75" s="67">
        <v>1</v>
      </c>
    </row>
    <row r="76" spans="1:27" x14ac:dyDescent="0.25">
      <c r="A76" s="71" t="str">
        <f>Health!A3</f>
        <v>Treatments &amp; Monitoring (Select All That Apply)</v>
      </c>
      <c r="H76" s="72"/>
      <c r="I76" s="71" t="str">
        <f t="shared" si="6"/>
        <v/>
      </c>
      <c r="J76" t="s">
        <v>599</v>
      </c>
      <c r="K76" t="s">
        <v>599</v>
      </c>
      <c r="L76" t="s">
        <v>599</v>
      </c>
      <c r="M76" t="s">
        <v>599</v>
      </c>
      <c r="N76" t="s">
        <v>599</v>
      </c>
      <c r="O76" s="72" t="s">
        <v>589</v>
      </c>
      <c r="S76" s="67">
        <f t="shared" si="4"/>
        <v>41</v>
      </c>
      <c r="T76" s="67">
        <f t="shared" si="7"/>
        <v>181</v>
      </c>
      <c r="U76" s="67">
        <f t="shared" si="7"/>
        <v>140</v>
      </c>
      <c r="V76" s="67">
        <f t="shared" si="7"/>
        <v>77</v>
      </c>
      <c r="W76" s="67">
        <f t="shared" si="7"/>
        <v>133</v>
      </c>
      <c r="Z76" s="67" t="s">
        <v>290</v>
      </c>
      <c r="AA76" s="67" t="s">
        <v>291</v>
      </c>
    </row>
    <row r="77" spans="1:27" x14ac:dyDescent="0.25">
      <c r="A77" s="71" t="str">
        <f>Health!A4</f>
        <v>CPAP/Sleep Apnea treatment</v>
      </c>
      <c r="B77" t="str">
        <f>Health!B4</f>
        <v>Yes</v>
      </c>
      <c r="C77">
        <f>Health!C4</f>
        <v>0</v>
      </c>
      <c r="D77">
        <f>Health!D4</f>
        <v>0</v>
      </c>
      <c r="H77" s="72"/>
      <c r="I77" s="71" t="str">
        <f>LEFT(A77,125)&amp;RIGHT(A77,125)</f>
        <v>CPAP/Sleep Apnea treatmentCPAP/Sleep Apnea treatment</v>
      </c>
      <c r="J77" t="s">
        <v>599</v>
      </c>
      <c r="K77" t="s">
        <v>599</v>
      </c>
      <c r="L77" t="s">
        <v>599</v>
      </c>
      <c r="M77" t="s">
        <v>405</v>
      </c>
      <c r="N77" t="s">
        <v>599</v>
      </c>
      <c r="O77" s="72">
        <f>IF(B93="Yes",0,VLOOKUP($D77,$Z$7:$AA$112,2,0))</f>
        <v>0</v>
      </c>
      <c r="S77" s="67">
        <f t="shared" si="4"/>
        <v>42</v>
      </c>
      <c r="T77" s="67">
        <f t="shared" si="7"/>
        <v>182</v>
      </c>
      <c r="U77" s="67">
        <f t="shared" si="7"/>
        <v>128</v>
      </c>
      <c r="V77" s="67">
        <f t="shared" si="7"/>
        <v>82</v>
      </c>
      <c r="W77" s="67">
        <f t="shared" si="7"/>
        <v>134</v>
      </c>
      <c r="Z77" s="67" t="s">
        <v>590</v>
      </c>
      <c r="AA77" s="67">
        <v>1</v>
      </c>
    </row>
    <row r="78" spans="1:27" x14ac:dyDescent="0.25">
      <c r="A78" s="71" t="str">
        <f>Health!A5</f>
        <v>Nebulizer treatment</v>
      </c>
      <c r="B78">
        <f>Health!B5</f>
        <v>0</v>
      </c>
      <c r="C78">
        <f>Health!C5</f>
        <v>0</v>
      </c>
      <c r="D78">
        <f>Health!D5</f>
        <v>0</v>
      </c>
      <c r="H78" s="72"/>
      <c r="I78" s="71" t="str">
        <f t="shared" ref="I78:I141" si="8">LEFT(A78,125)&amp;RIGHT(A78,125)</f>
        <v>Nebulizer treatmentNebulizer treatment</v>
      </c>
      <c r="J78" t="s">
        <v>599</v>
      </c>
      <c r="K78" t="s">
        <v>599</v>
      </c>
      <c r="L78" t="s">
        <v>599</v>
      </c>
      <c r="M78" t="s">
        <v>436</v>
      </c>
      <c r="N78" t="s">
        <v>599</v>
      </c>
      <c r="O78" s="72">
        <f>IF(B93="Yes",0,VLOOKUP($D78,$Z$7:$AA$112,2,0))</f>
        <v>0</v>
      </c>
      <c r="S78" s="67">
        <f t="shared" si="4"/>
        <v>43</v>
      </c>
      <c r="T78" s="67">
        <f t="shared" si="7"/>
        <v>183</v>
      </c>
      <c r="U78" s="67">
        <f t="shared" si="7"/>
        <v>129</v>
      </c>
      <c r="V78" s="67">
        <f t="shared" si="7"/>
        <v>83</v>
      </c>
      <c r="W78" s="67">
        <f t="shared" si="7"/>
        <v>136</v>
      </c>
      <c r="Z78" s="67" t="s">
        <v>290</v>
      </c>
      <c r="AA78" s="67" t="s">
        <v>291</v>
      </c>
    </row>
    <row r="79" spans="1:27" x14ac:dyDescent="0.25">
      <c r="A79" s="71" t="str">
        <f>Health!A6</f>
        <v>Oxygen concentrator</v>
      </c>
      <c r="B79">
        <f>Health!B6</f>
        <v>0</v>
      </c>
      <c r="C79">
        <f>Health!C6</f>
        <v>0</v>
      </c>
      <c r="D79">
        <f>Health!D6</f>
        <v>0</v>
      </c>
      <c r="H79" s="72"/>
      <c r="I79" s="71" t="str">
        <f t="shared" si="8"/>
        <v>Oxygen concentratorOxygen concentrator</v>
      </c>
      <c r="J79" t="s">
        <v>599</v>
      </c>
      <c r="K79" t="s">
        <v>599</v>
      </c>
      <c r="L79" t="s">
        <v>599</v>
      </c>
      <c r="M79" t="s">
        <v>447</v>
      </c>
      <c r="N79" t="s">
        <v>599</v>
      </c>
      <c r="O79" s="72">
        <f>IF(B93="Yes",0,VLOOKUP($D79,$Z$7:$AA$112,2,0))</f>
        <v>0</v>
      </c>
      <c r="S79" s="67">
        <f t="shared" si="4"/>
        <v>44</v>
      </c>
      <c r="T79" s="67">
        <f t="shared" si="7"/>
        <v>184</v>
      </c>
      <c r="U79" s="67">
        <f t="shared" si="7"/>
        <v>130</v>
      </c>
      <c r="V79" s="67">
        <f t="shared" si="7"/>
        <v>89</v>
      </c>
      <c r="W79" s="67">
        <f t="shared" si="7"/>
        <v>137</v>
      </c>
      <c r="Z79" s="67" t="s">
        <v>13</v>
      </c>
      <c r="AA79" s="67">
        <v>1</v>
      </c>
    </row>
    <row r="80" spans="1:27" x14ac:dyDescent="0.25">
      <c r="A80" s="71" t="str">
        <f>Health!A7</f>
        <v>Postural drainage</v>
      </c>
      <c r="B80">
        <f>Health!B7</f>
        <v>0</v>
      </c>
      <c r="C80">
        <f>Health!C7</f>
        <v>0</v>
      </c>
      <c r="D80">
        <f>Health!D7</f>
        <v>0</v>
      </c>
      <c r="H80" s="72"/>
      <c r="I80" s="71" t="str">
        <f t="shared" si="8"/>
        <v>Postural drainagePostural drainage</v>
      </c>
      <c r="J80" t="s">
        <v>599</v>
      </c>
      <c r="K80" t="s">
        <v>599</v>
      </c>
      <c r="L80" t="s">
        <v>599</v>
      </c>
      <c r="M80" t="s">
        <v>458</v>
      </c>
      <c r="N80" t="s">
        <v>599</v>
      </c>
      <c r="O80" s="72">
        <f>IF(B93="Yes",0,VLOOKUP($D80,$Z$7:$AA$112,2,0))</f>
        <v>0</v>
      </c>
      <c r="S80" s="67" t="e">
        <f t="shared" ref="S80:W95" si="9">MATCH(S31,J$7:J$201,0)</f>
        <v>#N/A</v>
      </c>
      <c r="T80" s="67">
        <f t="shared" si="7"/>
        <v>185</v>
      </c>
      <c r="U80" s="67">
        <f t="shared" si="7"/>
        <v>153</v>
      </c>
      <c r="V80" s="67">
        <f t="shared" si="7"/>
        <v>90</v>
      </c>
      <c r="W80" s="67">
        <f t="shared" si="7"/>
        <v>138</v>
      </c>
      <c r="Z80" s="67" t="s">
        <v>18</v>
      </c>
      <c r="AA80" s="67">
        <v>0</v>
      </c>
    </row>
    <row r="81" spans="1:27" x14ac:dyDescent="0.25">
      <c r="A81" s="71" t="str">
        <f>Health!A8</f>
        <v>Chest PT</v>
      </c>
      <c r="B81">
        <f>Health!B8</f>
        <v>0</v>
      </c>
      <c r="C81">
        <f>Health!C8</f>
        <v>0</v>
      </c>
      <c r="D81">
        <f>Health!D8</f>
        <v>0</v>
      </c>
      <c r="H81" s="72"/>
      <c r="I81" s="71" t="str">
        <f t="shared" si="8"/>
        <v>Chest PTChest PT</v>
      </c>
      <c r="J81" t="s">
        <v>599</v>
      </c>
      <c r="K81" t="s">
        <v>599</v>
      </c>
      <c r="L81" t="s">
        <v>599</v>
      </c>
      <c r="M81" t="s">
        <v>391</v>
      </c>
      <c r="N81" t="s">
        <v>599</v>
      </c>
      <c r="O81" s="72">
        <f>IF(B93="Yes",0,VLOOKUP($D81,$Z$7:$AA$112,2,0))</f>
        <v>0</v>
      </c>
      <c r="S81" s="67" t="e">
        <f t="shared" si="9"/>
        <v>#N/A</v>
      </c>
      <c r="T81" s="67" t="e">
        <f t="shared" si="7"/>
        <v>#N/A</v>
      </c>
      <c r="U81" s="67">
        <f t="shared" si="7"/>
        <v>176</v>
      </c>
      <c r="V81" s="67">
        <f t="shared" si="7"/>
        <v>91</v>
      </c>
      <c r="W81" s="67">
        <f t="shared" si="7"/>
        <v>143</v>
      </c>
      <c r="Z81" s="67" t="s">
        <v>17</v>
      </c>
      <c r="AA81" s="67">
        <v>0</v>
      </c>
    </row>
    <row r="82" spans="1:27" x14ac:dyDescent="0.25">
      <c r="A82" s="71" t="str">
        <f>Health!A9</f>
        <v>Oral stimulation or jaw positioning</v>
      </c>
      <c r="B82">
        <f>Health!B9</f>
        <v>0</v>
      </c>
      <c r="C82">
        <f>Health!C9</f>
        <v>0</v>
      </c>
      <c r="D82">
        <f>Health!D9</f>
        <v>0</v>
      </c>
      <c r="H82" s="72"/>
      <c r="I82" s="71" t="str">
        <f t="shared" si="8"/>
        <v>Oral stimulation or jaw positioningOral stimulation or jaw positioning</v>
      </c>
      <c r="J82" t="s">
        <v>599</v>
      </c>
      <c r="K82" t="s">
        <v>599</v>
      </c>
      <c r="L82" t="s">
        <v>599</v>
      </c>
      <c r="M82" t="s">
        <v>441</v>
      </c>
      <c r="N82" t="s">
        <v>599</v>
      </c>
      <c r="O82" s="72">
        <f>IF(B93="Yes",0,VLOOKUP($D82,$Z$7:$AA$112,2,0))</f>
        <v>0</v>
      </c>
      <c r="S82" s="67" t="e">
        <f t="shared" si="9"/>
        <v>#N/A</v>
      </c>
      <c r="T82" s="67" t="e">
        <f t="shared" si="7"/>
        <v>#N/A</v>
      </c>
      <c r="U82" s="67">
        <f t="shared" si="7"/>
        <v>177</v>
      </c>
      <c r="V82" s="67">
        <f t="shared" si="7"/>
        <v>92</v>
      </c>
      <c r="W82" s="67">
        <f t="shared" si="7"/>
        <v>144</v>
      </c>
      <c r="Z82" s="67" t="s">
        <v>290</v>
      </c>
      <c r="AA82" s="67" t="s">
        <v>291</v>
      </c>
    </row>
    <row r="83" spans="1:27" x14ac:dyDescent="0.25">
      <c r="A83" s="71" t="str">
        <f>Health!A10</f>
        <v>Suctioning treatments</v>
      </c>
      <c r="B83">
        <f>Health!B10</f>
        <v>0</v>
      </c>
      <c r="C83">
        <f>Health!C10</f>
        <v>0</v>
      </c>
      <c r="D83">
        <f>Health!D10</f>
        <v>0</v>
      </c>
      <c r="H83" s="72"/>
      <c r="I83" s="71" t="str">
        <f t="shared" si="8"/>
        <v>Suctioning treatmentsSuctioning treatments</v>
      </c>
      <c r="J83" t="s">
        <v>599</v>
      </c>
      <c r="K83" t="s">
        <v>599</v>
      </c>
      <c r="L83" t="s">
        <v>599</v>
      </c>
      <c r="M83" t="s">
        <v>471</v>
      </c>
      <c r="N83" t="s">
        <v>599</v>
      </c>
      <c r="O83" s="72">
        <f>IF(B93="Yes",0,VLOOKUP($D83,$Z$7:$AA$112,2,0))</f>
        <v>0</v>
      </c>
      <c r="S83" s="67" t="e">
        <f t="shared" si="9"/>
        <v>#N/A</v>
      </c>
      <c r="T83" s="67" t="e">
        <f t="shared" si="7"/>
        <v>#N/A</v>
      </c>
      <c r="U83" s="67">
        <f t="shared" si="7"/>
        <v>178</v>
      </c>
      <c r="V83" s="67">
        <f t="shared" si="7"/>
        <v>93</v>
      </c>
      <c r="W83" s="67">
        <f t="shared" si="7"/>
        <v>145</v>
      </c>
      <c r="Z83" s="67" t="s">
        <v>57</v>
      </c>
      <c r="AA83" s="67">
        <v>1</v>
      </c>
    </row>
    <row r="84" spans="1:27" x14ac:dyDescent="0.25">
      <c r="A84" s="71" t="str">
        <f>Health!A11</f>
        <v>Nasogastric tube (NG), Gastrostomy tube (GT), Jejunostomy tube (JT) care and/or medication administration</v>
      </c>
      <c r="B84">
        <f>Health!B11</f>
        <v>0</v>
      </c>
      <c r="C84">
        <f>Health!C11</f>
        <v>0</v>
      </c>
      <c r="D84">
        <f>Health!D11</f>
        <v>0</v>
      </c>
      <c r="H84" s="72"/>
      <c r="I84" s="71" t="str">
        <f t="shared" si="8"/>
        <v>Nasogastric tube (NG), Gastrostomy tube (GT), Jejunostomy tube (JT) care and/or medication administrationNasogastric tube (NG), Gastrostomy tube (GT), Jejunostomy tube (JT) care and/or medication administration</v>
      </c>
      <c r="J84" t="s">
        <v>599</v>
      </c>
      <c r="K84" t="s">
        <v>599</v>
      </c>
      <c r="L84" t="s">
        <v>599</v>
      </c>
      <c r="M84" t="s">
        <v>430</v>
      </c>
      <c r="N84" t="s">
        <v>599</v>
      </c>
      <c r="O84" s="72">
        <f>IF(B93="Yes",0,VLOOKUP($D84,$Z$7:$AA$112,2,0))</f>
        <v>0</v>
      </c>
      <c r="S84" s="67" t="e">
        <f t="shared" si="9"/>
        <v>#N/A</v>
      </c>
      <c r="T84" s="67" t="e">
        <f t="shared" si="7"/>
        <v>#N/A</v>
      </c>
      <c r="U84" s="67">
        <f t="shared" si="7"/>
        <v>179</v>
      </c>
      <c r="V84" s="67">
        <f t="shared" si="7"/>
        <v>94</v>
      </c>
      <c r="W84" s="67">
        <f t="shared" si="7"/>
        <v>146</v>
      </c>
      <c r="Z84" s="67" t="s">
        <v>59</v>
      </c>
      <c r="AA84" s="67">
        <v>2</v>
      </c>
    </row>
    <row r="85" spans="1:27" x14ac:dyDescent="0.25">
      <c r="A85" s="71" t="str">
        <f>Health!A12</f>
        <v>Gastrointestinal (GI) health management</v>
      </c>
      <c r="B85">
        <f>Health!B12</f>
        <v>0</v>
      </c>
      <c r="C85">
        <f>Health!C12</f>
        <v>0</v>
      </c>
      <c r="D85">
        <f>Health!D12</f>
        <v>0</v>
      </c>
      <c r="H85" s="72"/>
      <c r="I85" s="71" t="str">
        <f t="shared" si="8"/>
        <v>Gastrointestinal (GI) health managementGastrointestinal (GI) health management</v>
      </c>
      <c r="J85" t="s">
        <v>599</v>
      </c>
      <c r="K85" t="s">
        <v>599</v>
      </c>
      <c r="L85" t="s">
        <v>599</v>
      </c>
      <c r="M85" t="s">
        <v>421</v>
      </c>
      <c r="N85" t="s">
        <v>599</v>
      </c>
      <c r="O85" s="72">
        <f>IF(B93="Yes",0,VLOOKUP($D85,$Z$7:$AA$112,2,0))</f>
        <v>0</v>
      </c>
      <c r="S85" s="67" t="e">
        <f t="shared" si="9"/>
        <v>#N/A</v>
      </c>
      <c r="T85" s="67" t="e">
        <f t="shared" si="7"/>
        <v>#N/A</v>
      </c>
      <c r="U85" s="67">
        <f t="shared" si="7"/>
        <v>180</v>
      </c>
      <c r="V85" s="67">
        <f t="shared" si="7"/>
        <v>96</v>
      </c>
      <c r="W85" s="67">
        <f t="shared" si="7"/>
        <v>147</v>
      </c>
      <c r="Z85" s="67" t="s">
        <v>62</v>
      </c>
      <c r="AA85" s="67">
        <v>3</v>
      </c>
    </row>
    <row r="86" spans="1:27" x14ac:dyDescent="0.25">
      <c r="A86" s="71" t="str">
        <f>Health!A13</f>
        <v>Colostomy or Ileostomy</v>
      </c>
      <c r="B86">
        <f>Health!B13</f>
        <v>0</v>
      </c>
      <c r="C86">
        <f>Health!C13</f>
        <v>0</v>
      </c>
      <c r="D86">
        <f>Health!D13</f>
        <v>0</v>
      </c>
      <c r="H86" s="72"/>
      <c r="I86" s="71" t="str">
        <f t="shared" si="8"/>
        <v>Colostomy or IleostomyColostomy or Ileostomy</v>
      </c>
      <c r="J86" t="s">
        <v>599</v>
      </c>
      <c r="K86" t="s">
        <v>599</v>
      </c>
      <c r="L86" t="s">
        <v>599</v>
      </c>
      <c r="M86" t="s">
        <v>398</v>
      </c>
      <c r="N86" t="s">
        <v>599</v>
      </c>
      <c r="O86" s="72">
        <f>IF(B93="Yes",0,VLOOKUP($D86,$Z$7:$AA$112,2,0))</f>
        <v>0</v>
      </c>
      <c r="S86" s="67" t="e">
        <f t="shared" si="9"/>
        <v>#N/A</v>
      </c>
      <c r="T86" s="67" t="e">
        <f t="shared" si="7"/>
        <v>#N/A</v>
      </c>
      <c r="U86" s="67">
        <f t="shared" si="7"/>
        <v>181</v>
      </c>
      <c r="V86" s="67">
        <f t="shared" si="7"/>
        <v>97</v>
      </c>
      <c r="W86" s="67">
        <f t="shared" si="7"/>
        <v>154</v>
      </c>
      <c r="Z86" s="67" t="s">
        <v>66</v>
      </c>
      <c r="AA86" s="67">
        <v>4</v>
      </c>
    </row>
    <row r="87" spans="1:27" x14ac:dyDescent="0.25">
      <c r="A87" s="71" t="str">
        <f>Health!A14</f>
        <v>Catheter changes</v>
      </c>
      <c r="B87">
        <f>Health!B14</f>
        <v>0</v>
      </c>
      <c r="C87">
        <f>Health!C14</f>
        <v>0</v>
      </c>
      <c r="D87">
        <f>Health!D14</f>
        <v>0</v>
      </c>
      <c r="H87" s="72"/>
      <c r="I87" s="71" t="str">
        <f t="shared" si="8"/>
        <v>Catheter changesCatheter changes</v>
      </c>
      <c r="J87" t="s">
        <v>599</v>
      </c>
      <c r="K87" t="s">
        <v>599</v>
      </c>
      <c r="L87" t="s">
        <v>599</v>
      </c>
      <c r="M87" t="s">
        <v>385</v>
      </c>
      <c r="N87" t="s">
        <v>599</v>
      </c>
      <c r="O87" s="72">
        <f>IF(B93="Yes",0,VLOOKUP($D87,$Z$7:$AA$112,2,0))</f>
        <v>0</v>
      </c>
      <c r="S87" s="67" t="e">
        <f t="shared" si="9"/>
        <v>#N/A</v>
      </c>
      <c r="T87" s="67" t="e">
        <f t="shared" si="7"/>
        <v>#N/A</v>
      </c>
      <c r="U87" s="67">
        <f t="shared" si="7"/>
        <v>182</v>
      </c>
      <c r="V87" s="67">
        <f t="shared" si="7"/>
        <v>98</v>
      </c>
      <c r="W87" s="67">
        <f t="shared" si="7"/>
        <v>155</v>
      </c>
      <c r="Z87" s="67" t="s">
        <v>107</v>
      </c>
      <c r="AA87" s="67">
        <v>4</v>
      </c>
    </row>
    <row r="88" spans="1:27" x14ac:dyDescent="0.25">
      <c r="A88" s="71" t="str">
        <f>Health!A15</f>
        <v>Turning/ repositioning program</v>
      </c>
      <c r="B88">
        <f>Health!B15</f>
        <v>0</v>
      </c>
      <c r="C88">
        <f>Health!C15</f>
        <v>0</v>
      </c>
      <c r="D88">
        <f>Health!D15</f>
        <v>0</v>
      </c>
      <c r="H88" s="72"/>
      <c r="I88" s="71" t="str">
        <f t="shared" si="8"/>
        <v>Turning/ repositioning programTurning/ repositioning program</v>
      </c>
      <c r="J88" t="s">
        <v>599</v>
      </c>
      <c r="K88" t="s">
        <v>599</v>
      </c>
      <c r="L88" t="s">
        <v>599</v>
      </c>
      <c r="M88" t="s">
        <v>477</v>
      </c>
      <c r="N88" t="s">
        <v>599</v>
      </c>
      <c r="O88" s="72">
        <f>IF(B93="Yes",0,VLOOKUP($D88,$Z$7:$AA$112,2,0))</f>
        <v>0</v>
      </c>
      <c r="S88" s="67" t="e">
        <f t="shared" si="9"/>
        <v>#N/A</v>
      </c>
      <c r="T88" s="67" t="e">
        <f t="shared" si="7"/>
        <v>#N/A</v>
      </c>
      <c r="U88" s="67">
        <f t="shared" si="7"/>
        <v>183</v>
      </c>
      <c r="V88" s="67">
        <f t="shared" si="7"/>
        <v>99</v>
      </c>
      <c r="W88" s="67">
        <f t="shared" si="7"/>
        <v>156</v>
      </c>
      <c r="Z88" s="67" t="s">
        <v>393</v>
      </c>
      <c r="AA88" s="67">
        <v>0</v>
      </c>
    </row>
    <row r="89" spans="1:27" x14ac:dyDescent="0.25">
      <c r="A89" s="71" t="str">
        <f>Health!A16</f>
        <v>Wound care treatment</v>
      </c>
      <c r="B89">
        <f>Health!B16</f>
        <v>0</v>
      </c>
      <c r="C89">
        <f>Health!C16</f>
        <v>0</v>
      </c>
      <c r="D89">
        <f>Health!D16</f>
        <v>0</v>
      </c>
      <c r="H89" s="72"/>
      <c r="I89" s="71" t="str">
        <f t="shared" si="8"/>
        <v>Wound care treatmentWound care treatment</v>
      </c>
      <c r="J89" t="s">
        <v>599</v>
      </c>
      <c r="K89" t="s">
        <v>599</v>
      </c>
      <c r="L89" t="s">
        <v>599</v>
      </c>
      <c r="M89" t="s">
        <v>484</v>
      </c>
      <c r="N89" t="s">
        <v>599</v>
      </c>
      <c r="O89" s="72">
        <f>IF(B93="Yes",0,VLOOKUP($D89,$Z$7:$AA$112,2,0))</f>
        <v>0</v>
      </c>
      <c r="S89" s="67" t="e">
        <f t="shared" si="9"/>
        <v>#N/A</v>
      </c>
      <c r="T89" s="67" t="e">
        <f t="shared" si="9"/>
        <v>#N/A</v>
      </c>
      <c r="U89" s="67">
        <f t="shared" si="9"/>
        <v>184</v>
      </c>
      <c r="V89" s="67">
        <f t="shared" si="9"/>
        <v>100</v>
      </c>
      <c r="W89" s="67">
        <f t="shared" si="9"/>
        <v>157</v>
      </c>
      <c r="Z89" s="67" t="s">
        <v>290</v>
      </c>
      <c r="AA89" s="67" t="s">
        <v>291</v>
      </c>
    </row>
    <row r="90" spans="1:27" x14ac:dyDescent="0.25">
      <c r="A90" s="71" t="str">
        <f>Health!A17</f>
        <v>Protocol for protection from infectious diseases due to immune system impairment</v>
      </c>
      <c r="B90">
        <f>Health!B17</f>
        <v>0</v>
      </c>
      <c r="C90">
        <f>Health!C17</f>
        <v>0</v>
      </c>
      <c r="D90">
        <f>Health!D17</f>
        <v>0</v>
      </c>
      <c r="H90" s="72"/>
      <c r="I90" s="71" t="str">
        <f t="shared" si="8"/>
        <v>Protocol for protection from infectious diseases due to immune system impairmentProtocol for protection from infectious diseases due to immune system impairment</v>
      </c>
      <c r="J90" t="s">
        <v>599</v>
      </c>
      <c r="K90" t="s">
        <v>599</v>
      </c>
      <c r="L90" t="s">
        <v>599</v>
      </c>
      <c r="M90" t="s">
        <v>463</v>
      </c>
      <c r="N90" t="s">
        <v>599</v>
      </c>
      <c r="O90" s="72">
        <f>IF(B93="Yes",0,VLOOKUP($D90,$Z$7:$AA$112,2,0))</f>
        <v>0</v>
      </c>
      <c r="S90" s="67" t="e">
        <f t="shared" si="9"/>
        <v>#N/A</v>
      </c>
      <c r="T90" s="67" t="e">
        <f t="shared" si="9"/>
        <v>#N/A</v>
      </c>
      <c r="U90" s="67">
        <f t="shared" si="9"/>
        <v>185</v>
      </c>
      <c r="V90" s="67">
        <f t="shared" si="9"/>
        <v>106</v>
      </c>
      <c r="W90" s="67">
        <f t="shared" si="9"/>
        <v>158</v>
      </c>
      <c r="Z90" s="67" t="s">
        <v>531</v>
      </c>
      <c r="AA90" s="67">
        <v>0</v>
      </c>
    </row>
    <row r="91" spans="1:27" x14ac:dyDescent="0.25">
      <c r="A91" s="71" t="str">
        <f>Health!A18</f>
        <v>Seizure monitoring</v>
      </c>
      <c r="B91">
        <f>Health!B18</f>
        <v>0</v>
      </c>
      <c r="C91">
        <f>Health!C18</f>
        <v>0</v>
      </c>
      <c r="D91">
        <f>Health!D18</f>
        <v>0</v>
      </c>
      <c r="H91" s="72"/>
      <c r="I91" s="71" t="str">
        <f t="shared" si="8"/>
        <v>Seizure monitoringSeizure monitoring</v>
      </c>
      <c r="J91" t="s">
        <v>599</v>
      </c>
      <c r="K91" t="s">
        <v>599</v>
      </c>
      <c r="L91" t="s">
        <v>599</v>
      </c>
      <c r="M91" t="s">
        <v>467</v>
      </c>
      <c r="N91" t="s">
        <v>599</v>
      </c>
      <c r="O91" s="72">
        <f>IF(B93="Yes",0,VLOOKUP($D91,$Z$7:$AA$112,2,0))</f>
        <v>0</v>
      </c>
      <c r="S91" s="67" t="e">
        <f t="shared" si="9"/>
        <v>#N/A</v>
      </c>
      <c r="T91" s="67" t="e">
        <f t="shared" si="9"/>
        <v>#N/A</v>
      </c>
      <c r="U91" s="67">
        <f t="shared" si="9"/>
        <v>189</v>
      </c>
      <c r="V91" s="67">
        <f t="shared" si="9"/>
        <v>103</v>
      </c>
      <c r="W91" s="67">
        <f t="shared" si="9"/>
        <v>159</v>
      </c>
      <c r="Z91" s="67" t="s">
        <v>591</v>
      </c>
      <c r="AA91" s="67">
        <v>1</v>
      </c>
    </row>
    <row r="92" spans="1:27" x14ac:dyDescent="0.25">
      <c r="A92" s="71" t="str">
        <f>Health!A19</f>
        <v>Hemodialysis or Peritoneal Dialysis</v>
      </c>
      <c r="B92">
        <f>Health!B19</f>
        <v>0</v>
      </c>
      <c r="C92">
        <f>Health!C19</f>
        <v>0</v>
      </c>
      <c r="D92">
        <f>Health!D19</f>
        <v>0</v>
      </c>
      <c r="H92" s="72"/>
      <c r="I92" s="71" t="str">
        <f t="shared" si="8"/>
        <v>Hemodialysis or Peritoneal DialysisHemodialysis or Peritoneal Dialysis</v>
      </c>
      <c r="J92" t="s">
        <v>599</v>
      </c>
      <c r="K92" t="s">
        <v>599</v>
      </c>
      <c r="L92" t="s">
        <v>599</v>
      </c>
      <c r="M92" t="s">
        <v>413</v>
      </c>
      <c r="N92" t="s">
        <v>599</v>
      </c>
      <c r="O92" s="72">
        <f>IF(B93="Yes",0,VLOOKUP($D92,$Z$7:$AA$112,2,0))</f>
        <v>0</v>
      </c>
      <c r="S92" s="67" t="e">
        <f t="shared" si="9"/>
        <v>#N/A</v>
      </c>
      <c r="T92" s="67" t="e">
        <f t="shared" si="9"/>
        <v>#N/A</v>
      </c>
      <c r="U92" s="67">
        <f t="shared" si="9"/>
        <v>190</v>
      </c>
      <c r="V92" s="67">
        <f t="shared" si="9"/>
        <v>104</v>
      </c>
      <c r="W92" s="67">
        <f t="shared" si="9"/>
        <v>160</v>
      </c>
      <c r="Z92" s="67" t="s">
        <v>127</v>
      </c>
      <c r="AA92" s="67">
        <v>1</v>
      </c>
    </row>
    <row r="93" spans="1:27" x14ac:dyDescent="0.25">
      <c r="A93" s="71" t="str">
        <f>Health!A20</f>
        <v>None Apply</v>
      </c>
      <c r="B93">
        <f>Health!B20</f>
        <v>0</v>
      </c>
      <c r="C93">
        <f>Health!C20</f>
        <v>0</v>
      </c>
      <c r="D93">
        <f>Health!D20</f>
        <v>0</v>
      </c>
      <c r="H93" s="72"/>
      <c r="I93" s="71" t="str">
        <f t="shared" si="8"/>
        <v>None ApplyNone Apply</v>
      </c>
      <c r="J93" t="s">
        <v>599</v>
      </c>
      <c r="K93" t="s">
        <v>599</v>
      </c>
      <c r="L93" t="s">
        <v>599</v>
      </c>
      <c r="M93" t="s">
        <v>599</v>
      </c>
      <c r="N93" t="s">
        <v>599</v>
      </c>
      <c r="O93" s="72">
        <f t="shared" ref="O93:O119" si="10">VLOOKUP($D93,$Z$7:$AA$112,2,0)</f>
        <v>0</v>
      </c>
      <c r="S93" s="67" t="e">
        <f t="shared" si="9"/>
        <v>#N/A</v>
      </c>
      <c r="T93" s="67" t="e">
        <f t="shared" si="9"/>
        <v>#N/A</v>
      </c>
      <c r="U93" s="67">
        <f t="shared" si="9"/>
        <v>191</v>
      </c>
      <c r="V93" s="67">
        <f t="shared" si="9"/>
        <v>105</v>
      </c>
      <c r="W93" s="67">
        <f t="shared" si="9"/>
        <v>162</v>
      </c>
      <c r="Z93" s="67" t="s">
        <v>290</v>
      </c>
      <c r="AA93" s="67" t="s">
        <v>291</v>
      </c>
    </row>
    <row r="94" spans="1:27" x14ac:dyDescent="0.25">
      <c r="A94" s="71" t="str">
        <f>Health!A21</f>
        <v>Diagnoses (Select All That Apply)</v>
      </c>
      <c r="B94">
        <f>Health!B21</f>
        <v>0</v>
      </c>
      <c r="C94">
        <f>Health!C21</f>
        <v>0</v>
      </c>
      <c r="D94">
        <f>Health!D21</f>
        <v>0</v>
      </c>
      <c r="H94" s="72"/>
      <c r="I94" s="71" t="str">
        <f t="shared" si="8"/>
        <v>Diagnoses (Select All That Apply)Diagnoses (Select All That Apply)</v>
      </c>
      <c r="J94" t="s">
        <v>599</v>
      </c>
      <c r="K94" t="s">
        <v>599</v>
      </c>
      <c r="L94" t="s">
        <v>599</v>
      </c>
      <c r="M94" t="s">
        <v>599</v>
      </c>
      <c r="N94" t="s">
        <v>599</v>
      </c>
      <c r="O94" s="72">
        <f t="shared" si="10"/>
        <v>0</v>
      </c>
      <c r="S94" s="67" t="e">
        <f t="shared" si="9"/>
        <v>#N/A</v>
      </c>
      <c r="T94" s="67" t="e">
        <f>MATCH(T45,K$7:K$201,0)</f>
        <v>#N/A</v>
      </c>
      <c r="U94" s="67">
        <f>MATCH(U45,L$7:L$201,0)</f>
        <v>192</v>
      </c>
      <c r="V94" s="67">
        <f>MATCH(V45,M$7:M$201,0)</f>
        <v>109</v>
      </c>
      <c r="W94" s="67">
        <f>MATCH(W45,N$7:N$201,0)</f>
        <v>163</v>
      </c>
      <c r="Z94" s="67" t="s">
        <v>123</v>
      </c>
      <c r="AA94" s="67">
        <v>0</v>
      </c>
    </row>
    <row r="95" spans="1:27" x14ac:dyDescent="0.25">
      <c r="A95" s="71" t="str">
        <f>Health!A22</f>
        <v>Arthritis</v>
      </c>
      <c r="B95" t="str">
        <f>Health!B22</f>
        <v>Yes</v>
      </c>
      <c r="C95">
        <f>Health!C22</f>
        <v>0</v>
      </c>
      <c r="D95">
        <f>Health!D22</f>
        <v>0</v>
      </c>
      <c r="H95" s="72"/>
      <c r="I95" s="71" t="str">
        <f t="shared" si="8"/>
        <v>ArthritisArthritis</v>
      </c>
      <c r="J95" t="s">
        <v>599</v>
      </c>
      <c r="K95" t="s">
        <v>599</v>
      </c>
      <c r="L95" t="s">
        <v>599</v>
      </c>
      <c r="M95" t="s">
        <v>491</v>
      </c>
      <c r="N95" t="s">
        <v>599</v>
      </c>
      <c r="O95" s="72">
        <f>IF(B107="Yes",0,VLOOKUP($D95,$Z$7:$AA$112,2,0))</f>
        <v>0</v>
      </c>
      <c r="S95" s="67" t="e">
        <f t="shared" si="9"/>
        <v>#N/A</v>
      </c>
      <c r="T95" s="67" t="e">
        <f t="shared" si="9"/>
        <v>#N/A</v>
      </c>
      <c r="U95" s="67">
        <f t="shared" si="9"/>
        <v>193</v>
      </c>
      <c r="V95" s="67">
        <f t="shared" si="9"/>
        <v>112</v>
      </c>
      <c r="W95" s="67">
        <f t="shared" si="9"/>
        <v>164</v>
      </c>
      <c r="Z95" s="67" t="s">
        <v>125</v>
      </c>
      <c r="AA95" s="67">
        <v>0</v>
      </c>
    </row>
    <row r="96" spans="1:27" x14ac:dyDescent="0.25">
      <c r="A96" s="71" t="str">
        <f>Health!A23</f>
        <v>Allergies</v>
      </c>
      <c r="B96" t="str">
        <f>Health!B23</f>
        <v>Yes</v>
      </c>
      <c r="C96">
        <f>Health!C23</f>
        <v>0</v>
      </c>
      <c r="D96">
        <f>Health!D23</f>
        <v>0</v>
      </c>
      <c r="H96" s="72"/>
      <c r="I96" s="71" t="str">
        <f t="shared" si="8"/>
        <v>AllergiesAllergies</v>
      </c>
      <c r="J96" t="s">
        <v>599</v>
      </c>
      <c r="K96" t="s">
        <v>599</v>
      </c>
      <c r="L96" t="s">
        <v>599</v>
      </c>
      <c r="M96" t="s">
        <v>497</v>
      </c>
      <c r="N96" t="s">
        <v>599</v>
      </c>
      <c r="O96" s="72">
        <f>IF(B107="Yes",0,VLOOKUP($D96,$Z$7:$AA$112,2,0))</f>
        <v>0</v>
      </c>
      <c r="S96" s="67" t="e">
        <f t="shared" ref="S96:W102" si="11">MATCH(S47,J$7:J$201,0)</f>
        <v>#N/A</v>
      </c>
      <c r="T96" s="67" t="e">
        <f>MATCH(T47,K$7:K$201,0)</f>
        <v>#N/A</v>
      </c>
      <c r="U96" s="67">
        <f>MATCH(U47,L$7:L$201,0)</f>
        <v>194</v>
      </c>
      <c r="V96" s="67">
        <f>MATCH(V47,M$7:M$201,0)</f>
        <v>110</v>
      </c>
      <c r="W96" s="67">
        <f>MATCH(W47,N$7:N$201,0)</f>
        <v>165</v>
      </c>
      <c r="Z96" s="67" t="s">
        <v>128</v>
      </c>
      <c r="AA96" s="67">
        <v>0</v>
      </c>
    </row>
    <row r="97" spans="1:27" x14ac:dyDescent="0.25">
      <c r="A97" s="71" t="str">
        <f>Health!A24</f>
        <v>Conditions requiring specialized oral care management</v>
      </c>
      <c r="B97" t="str">
        <f>Health!B24</f>
        <v>Yes</v>
      </c>
      <c r="C97">
        <f>Health!C24</f>
        <v>0</v>
      </c>
      <c r="D97">
        <f>Health!D24</f>
        <v>0</v>
      </c>
      <c r="H97" s="72"/>
      <c r="I97" s="71" t="str">
        <f t="shared" si="8"/>
        <v>Conditions requiring specialized oral care managementConditions requiring specialized oral care management</v>
      </c>
      <c r="J97" t="s">
        <v>599</v>
      </c>
      <c r="K97" t="s">
        <v>599</v>
      </c>
      <c r="L97" t="s">
        <v>599</v>
      </c>
      <c r="M97" t="s">
        <v>502</v>
      </c>
      <c r="N97" t="s">
        <v>599</v>
      </c>
      <c r="O97" s="72">
        <f>IF(B107="Yes",0,VLOOKUP($D97,$Z$7:$AA$112,2,0))</f>
        <v>0</v>
      </c>
      <c r="S97" s="67" t="e">
        <f t="shared" si="11"/>
        <v>#N/A</v>
      </c>
      <c r="T97" s="67" t="e">
        <f t="shared" si="11"/>
        <v>#N/A</v>
      </c>
      <c r="U97" s="67">
        <f t="shared" si="11"/>
        <v>195</v>
      </c>
      <c r="V97" s="67">
        <f t="shared" si="11"/>
        <v>111</v>
      </c>
      <c r="W97" s="67">
        <f t="shared" si="11"/>
        <v>166</v>
      </c>
      <c r="Z97" s="67" t="s">
        <v>131</v>
      </c>
      <c r="AA97" s="67">
        <v>1</v>
      </c>
    </row>
    <row r="98" spans="1:27" x14ac:dyDescent="0.25">
      <c r="A98" s="71" t="str">
        <f>Health!A25</f>
        <v>Diabetes</v>
      </c>
      <c r="B98" t="str">
        <f>Health!B25</f>
        <v>Yes</v>
      </c>
      <c r="C98">
        <f>Health!C25</f>
        <v>0</v>
      </c>
      <c r="D98">
        <f>Health!D25</f>
        <v>0</v>
      </c>
      <c r="H98" s="72"/>
      <c r="I98" s="71" t="str">
        <f t="shared" si="8"/>
        <v>DiabetesDiabetes</v>
      </c>
      <c r="J98" t="s">
        <v>599</v>
      </c>
      <c r="K98" t="s">
        <v>599</v>
      </c>
      <c r="L98" t="s">
        <v>599</v>
      </c>
      <c r="M98" t="s">
        <v>506</v>
      </c>
      <c r="N98" t="s">
        <v>599</v>
      </c>
      <c r="O98" s="72">
        <f>IF(B107="Yes",0,VLOOKUP($D98,$Z$7:$AA$112,2,0))</f>
        <v>0</v>
      </c>
      <c r="S98" s="67" t="e">
        <f t="shared" si="11"/>
        <v>#N/A</v>
      </c>
      <c r="T98" s="67" t="e">
        <f t="shared" si="11"/>
        <v>#N/A</v>
      </c>
      <c r="U98" s="67" t="e">
        <f t="shared" si="11"/>
        <v>#N/A</v>
      </c>
      <c r="V98" s="67">
        <f t="shared" si="11"/>
        <v>107</v>
      </c>
      <c r="W98" s="67">
        <f t="shared" si="11"/>
        <v>167</v>
      </c>
      <c r="Z98" s="67" t="s">
        <v>134</v>
      </c>
      <c r="AA98" s="67">
        <v>2</v>
      </c>
    </row>
    <row r="99" spans="1:27" x14ac:dyDescent="0.25">
      <c r="A99" s="71" t="str">
        <f>Health!A26</f>
        <v>Hypertension</v>
      </c>
      <c r="B99" t="str">
        <f>Health!B26</f>
        <v>Yes</v>
      </c>
      <c r="C99">
        <f>Health!C26</f>
        <v>0</v>
      </c>
      <c r="D99">
        <f>Health!D26</f>
        <v>0</v>
      </c>
      <c r="H99" s="72"/>
      <c r="I99" s="71" t="str">
        <f t="shared" si="8"/>
        <v>HypertensionHypertension</v>
      </c>
      <c r="J99" t="s">
        <v>599</v>
      </c>
      <c r="K99" t="s">
        <v>599</v>
      </c>
      <c r="L99" t="s">
        <v>599</v>
      </c>
      <c r="M99" t="s">
        <v>511</v>
      </c>
      <c r="N99" t="s">
        <v>599</v>
      </c>
      <c r="O99" s="72">
        <f>IF(B107="Yes",0,VLOOKUP($D99,$Z$7:$AA$112,2,0))</f>
        <v>0</v>
      </c>
      <c r="S99" s="67" t="e">
        <f t="shared" si="11"/>
        <v>#N/A</v>
      </c>
      <c r="T99" s="67" t="e">
        <f t="shared" si="11"/>
        <v>#N/A</v>
      </c>
      <c r="U99" s="67" t="e">
        <f t="shared" si="11"/>
        <v>#N/A</v>
      </c>
      <c r="V99" s="67">
        <f t="shared" si="11"/>
        <v>108</v>
      </c>
      <c r="W99" s="67">
        <f t="shared" si="11"/>
        <v>168</v>
      </c>
      <c r="Z99" s="67" t="s">
        <v>136</v>
      </c>
      <c r="AA99" s="67">
        <v>0</v>
      </c>
    </row>
    <row r="100" spans="1:27" x14ac:dyDescent="0.25">
      <c r="A100" s="71" t="str">
        <f>Health!A27</f>
        <v>Hypotension</v>
      </c>
      <c r="B100" t="str">
        <f>Health!B27</f>
        <v>Yes</v>
      </c>
      <c r="C100">
        <f>Health!C27</f>
        <v>0</v>
      </c>
      <c r="D100">
        <f>Health!D27</f>
        <v>0</v>
      </c>
      <c r="H100" s="72"/>
      <c r="I100" s="71" t="str">
        <f t="shared" si="8"/>
        <v>HypotensionHypotension</v>
      </c>
      <c r="J100" t="s">
        <v>599</v>
      </c>
      <c r="K100" t="s">
        <v>599</v>
      </c>
      <c r="L100" t="s">
        <v>599</v>
      </c>
      <c r="M100" t="s">
        <v>517</v>
      </c>
      <c r="N100" t="s">
        <v>599</v>
      </c>
      <c r="O100" s="72">
        <f>IF(B107="Yes",0,VLOOKUP($D100,$Z$7:$AA$112,2,0))</f>
        <v>0</v>
      </c>
      <c r="S100" s="67" t="e">
        <f t="shared" si="11"/>
        <v>#N/A</v>
      </c>
      <c r="T100" s="67" t="e">
        <f t="shared" si="11"/>
        <v>#N/A</v>
      </c>
      <c r="U100" s="67" t="e">
        <f t="shared" si="11"/>
        <v>#N/A</v>
      </c>
      <c r="V100" s="67" t="e">
        <f t="shared" si="11"/>
        <v>#N/A</v>
      </c>
      <c r="W100" s="67">
        <f t="shared" si="11"/>
        <v>169</v>
      </c>
      <c r="Z100" s="67" t="s">
        <v>149</v>
      </c>
      <c r="AA100" s="67">
        <v>0</v>
      </c>
    </row>
    <row r="101" spans="1:27" x14ac:dyDescent="0.25">
      <c r="A101" s="71" t="str">
        <f>Health!A28</f>
        <v>Other exceptional medical conditions, identify below:</v>
      </c>
      <c r="B101" t="str">
        <f>Health!B28</f>
        <v>Yes</v>
      </c>
      <c r="C101">
        <f>Health!C28</f>
        <v>0</v>
      </c>
      <c r="D101">
        <f>Health!D28</f>
        <v>0</v>
      </c>
      <c r="H101" s="72"/>
      <c r="I101" s="71" t="str">
        <f t="shared" si="8"/>
        <v>Other exceptional medical conditions, identify below:Other exceptional medical conditions, identify below:</v>
      </c>
      <c r="J101" t="s">
        <v>599</v>
      </c>
      <c r="K101" t="s">
        <v>599</v>
      </c>
      <c r="L101" t="s">
        <v>599</v>
      </c>
      <c r="M101" t="s">
        <v>599</v>
      </c>
      <c r="N101" t="s">
        <v>599</v>
      </c>
      <c r="O101" s="72">
        <f>IF(B107="Yes",0,VLOOKUP($D101,$Z$7:$AA$112,2,0))</f>
        <v>0</v>
      </c>
      <c r="S101" s="67" t="e">
        <f t="shared" si="11"/>
        <v>#N/A</v>
      </c>
      <c r="T101" s="67" t="e">
        <f t="shared" si="11"/>
        <v>#N/A</v>
      </c>
      <c r="U101" s="67" t="e">
        <f t="shared" si="11"/>
        <v>#N/A</v>
      </c>
      <c r="V101" s="67" t="e">
        <f t="shared" si="11"/>
        <v>#N/A</v>
      </c>
      <c r="W101" s="67">
        <f>MATCH(W52,N$7:N$201,0)</f>
        <v>170</v>
      </c>
      <c r="Z101" s="67" t="s">
        <v>290</v>
      </c>
      <c r="AA101" s="67" t="s">
        <v>291</v>
      </c>
    </row>
    <row r="102" spans="1:27" x14ac:dyDescent="0.25">
      <c r="A102" s="71">
        <f>Health!A29</f>
        <v>0</v>
      </c>
      <c r="B102" t="str">
        <f>Health!B29</f>
        <v>Yes</v>
      </c>
      <c r="C102">
        <f>Health!C29</f>
        <v>0</v>
      </c>
      <c r="D102">
        <f>Health!D29</f>
        <v>0</v>
      </c>
      <c r="H102" s="72"/>
      <c r="I102" s="71" t="str">
        <f t="shared" si="8"/>
        <v>00</v>
      </c>
      <c r="J102" t="s">
        <v>599</v>
      </c>
      <c r="K102" t="s">
        <v>599</v>
      </c>
      <c r="L102" t="s">
        <v>599</v>
      </c>
      <c r="M102" t="s">
        <v>520</v>
      </c>
      <c r="N102" t="s">
        <v>599</v>
      </c>
      <c r="O102" s="72">
        <f>IF(B107="Yes",0,VLOOKUP($D102,$Z$7:$AA$112,2,0))</f>
        <v>0</v>
      </c>
      <c r="S102" s="67" t="e">
        <f t="shared" si="11"/>
        <v>#N/A</v>
      </c>
      <c r="T102" s="67" t="e">
        <f t="shared" si="11"/>
        <v>#N/A</v>
      </c>
      <c r="U102" s="67" t="e">
        <f t="shared" si="11"/>
        <v>#N/A</v>
      </c>
      <c r="V102" s="67" t="e">
        <f t="shared" si="11"/>
        <v>#N/A</v>
      </c>
      <c r="W102" s="67">
        <f t="shared" si="11"/>
        <v>171</v>
      </c>
      <c r="Z102" s="67" t="s">
        <v>17</v>
      </c>
      <c r="AA102" s="67">
        <v>1</v>
      </c>
    </row>
    <row r="103" spans="1:27" x14ac:dyDescent="0.25">
      <c r="A103" s="71">
        <f>Health!A30</f>
        <v>0</v>
      </c>
      <c r="B103" t="str">
        <f>Health!B30</f>
        <v>Yes</v>
      </c>
      <c r="C103">
        <f>Health!C30</f>
        <v>0</v>
      </c>
      <c r="D103">
        <f>Health!D30</f>
        <v>0</v>
      </c>
      <c r="H103" s="72"/>
      <c r="I103" s="71" t="str">
        <f t="shared" si="8"/>
        <v>00</v>
      </c>
      <c r="J103" t="s">
        <v>599</v>
      </c>
      <c r="K103" t="s">
        <v>599</v>
      </c>
      <c r="L103" t="s">
        <v>599</v>
      </c>
      <c r="M103" t="s">
        <v>523</v>
      </c>
      <c r="N103" t="s">
        <v>599</v>
      </c>
      <c r="O103" s="72">
        <f>IF(B107="Yes",0,VLOOKUP($D103,$Z$7:$AA$112,2,0))</f>
        <v>0</v>
      </c>
      <c r="Z103" s="67" t="s">
        <v>11</v>
      </c>
      <c r="AA103" s="67">
        <v>0</v>
      </c>
    </row>
    <row r="104" spans="1:27" x14ac:dyDescent="0.25">
      <c r="A104" s="71">
        <f>Health!A31</f>
        <v>0</v>
      </c>
      <c r="B104" t="str">
        <f>Health!B31</f>
        <v>Yes</v>
      </c>
      <c r="C104">
        <f>Health!C31</f>
        <v>0</v>
      </c>
      <c r="D104">
        <f>Health!D31</f>
        <v>0</v>
      </c>
      <c r="H104" s="72"/>
      <c r="I104" s="71" t="str">
        <f t="shared" si="8"/>
        <v>00</v>
      </c>
      <c r="J104" t="s">
        <v>599</v>
      </c>
      <c r="K104" t="s">
        <v>599</v>
      </c>
      <c r="L104" t="s">
        <v>599</v>
      </c>
      <c r="M104" t="s">
        <v>526</v>
      </c>
      <c r="N104" t="s">
        <v>599</v>
      </c>
      <c r="O104" s="72">
        <f>IF(B107="Yes",0,VLOOKUP($D104,$Z$7:$AA$112,2,0))</f>
        <v>0</v>
      </c>
      <c r="S104" s="85" t="s">
        <v>592</v>
      </c>
      <c r="T104" s="86"/>
      <c r="U104" s="86"/>
      <c r="V104" s="86"/>
      <c r="W104" s="87"/>
      <c r="Z104" s="67" t="s">
        <v>129</v>
      </c>
      <c r="AA104" s="67">
        <v>1</v>
      </c>
    </row>
    <row r="105" spans="1:27" x14ac:dyDescent="0.25">
      <c r="A105" s="71">
        <f>Health!A32</f>
        <v>0</v>
      </c>
      <c r="B105" t="str">
        <f>Health!B32</f>
        <v>Yes</v>
      </c>
      <c r="C105">
        <f>Health!C32</f>
        <v>0</v>
      </c>
      <c r="D105">
        <f>Health!D32</f>
        <v>0</v>
      </c>
      <c r="H105" s="72"/>
      <c r="I105" s="71" t="str">
        <f t="shared" si="8"/>
        <v>00</v>
      </c>
      <c r="J105" t="s">
        <v>599</v>
      </c>
      <c r="K105" t="s">
        <v>599</v>
      </c>
      <c r="L105" t="s">
        <v>599</v>
      </c>
      <c r="M105" t="s">
        <v>529</v>
      </c>
      <c r="N105" t="s">
        <v>599</v>
      </c>
      <c r="O105" s="72">
        <f>IF(B107="Yes",0,VLOOKUP($D105,$Z$7:$AA$112,2,0))</f>
        <v>0</v>
      </c>
      <c r="R105" s="67">
        <v>1</v>
      </c>
      <c r="S105" s="67" cm="1">
        <f t="array" ref="S105">IFERROR(INDEX($O$7:$O$201,S56),"N/A")</f>
        <v>0</v>
      </c>
      <c r="T105" s="67" cm="1">
        <f t="array" ref="T105">IFERROR(INDEX($O$7:$O$201,T56),"N/A")</f>
        <v>0</v>
      </c>
      <c r="U105" s="67" cm="1">
        <f t="array" ref="U105">IFERROR(INDEX($O$7:$O$201,U56),"N/A")</f>
        <v>0</v>
      </c>
      <c r="V105" s="67" cm="1">
        <f t="array" ref="V105">IFERROR(INDEX($O$7:$O$201,V56),"N/A")</f>
        <v>0</v>
      </c>
      <c r="W105" s="67" cm="1">
        <f t="array" ref="W105">IFERROR(INDEX($O$7:$O$201,W56),"N/A")</f>
        <v>0</v>
      </c>
      <c r="Z105" s="67" t="s">
        <v>132</v>
      </c>
      <c r="AA105" s="67">
        <v>1</v>
      </c>
    </row>
    <row r="106" spans="1:27" x14ac:dyDescent="0.25">
      <c r="A106" s="71">
        <f>Health!A33</f>
        <v>0</v>
      </c>
      <c r="B106" t="str">
        <f>Health!B33</f>
        <v>Yes</v>
      </c>
      <c r="C106">
        <f>Health!C33</f>
        <v>0</v>
      </c>
      <c r="D106">
        <f>Health!D33</f>
        <v>0</v>
      </c>
      <c r="H106" s="72"/>
      <c r="I106" s="71" t="str">
        <f t="shared" si="8"/>
        <v>00</v>
      </c>
      <c r="J106" t="s">
        <v>599</v>
      </c>
      <c r="K106" t="s">
        <v>599</v>
      </c>
      <c r="L106" t="s">
        <v>599</v>
      </c>
      <c r="M106" t="s">
        <v>533</v>
      </c>
      <c r="N106" t="s">
        <v>599</v>
      </c>
      <c r="O106" s="72">
        <f>IF(B107="Yes",0,VLOOKUP($D106,$Z$7:$AA$112,2,0))</f>
        <v>0</v>
      </c>
      <c r="R106" s="67">
        <v>2</v>
      </c>
      <c r="S106" s="67" cm="1">
        <f t="array" ref="S106">IFERROR(INDEX($O$7:$O$201,S57),"N/A")</f>
        <v>0</v>
      </c>
      <c r="T106" s="67" cm="1">
        <f t="array" ref="T106">IFERROR(INDEX($O$7:$O$201,T57),"N/A")</f>
        <v>0</v>
      </c>
      <c r="U106" s="67" cm="1">
        <f t="array" ref="U106">IFERROR(INDEX($O$7:$O$201,U57),"N/A")</f>
        <v>0</v>
      </c>
      <c r="V106" s="67" cm="1">
        <f t="array" ref="V106">IFERROR(INDEX($O$7:$O$201,V57),"N/A")</f>
        <v>0</v>
      </c>
      <c r="W106" s="67" cm="1">
        <f t="array" ref="W106">IFERROR(INDEX($O$7:$O$201,W57),"N/A")</f>
        <v>0</v>
      </c>
      <c r="Z106" s="67" t="s">
        <v>135</v>
      </c>
      <c r="AA106" s="67">
        <v>1</v>
      </c>
    </row>
    <row r="107" spans="1:27" x14ac:dyDescent="0.25">
      <c r="A107" s="71" t="str">
        <f>Health!A34</f>
        <v>None Apply</v>
      </c>
      <c r="B107" t="str">
        <f>Health!B34</f>
        <v>No</v>
      </c>
      <c r="C107">
        <f>Health!C34</f>
        <v>0</v>
      </c>
      <c r="D107">
        <f>Health!D34</f>
        <v>0</v>
      </c>
      <c r="H107" s="72"/>
      <c r="I107" s="71" t="str">
        <f t="shared" si="8"/>
        <v>None ApplyNone Apply</v>
      </c>
      <c r="J107" t="s">
        <v>599</v>
      </c>
      <c r="K107" t="s">
        <v>599</v>
      </c>
      <c r="L107" t="s">
        <v>599</v>
      </c>
      <c r="M107" t="s">
        <v>599</v>
      </c>
      <c r="N107" t="s">
        <v>599</v>
      </c>
      <c r="O107" s="72">
        <f t="shared" si="10"/>
        <v>0</v>
      </c>
      <c r="R107" s="67">
        <v>3</v>
      </c>
      <c r="S107" s="67" cm="1">
        <f t="array" ref="S107">IFERROR(INDEX($O$7:$O$201,S58),"N/A")</f>
        <v>0</v>
      </c>
      <c r="T107" s="67" cm="1">
        <f t="array" ref="T107">IFERROR(INDEX($O$7:$O$201,T58),"N/A")</f>
        <v>0</v>
      </c>
      <c r="U107" s="67" cm="1">
        <f t="array" ref="U107">IFERROR(INDEX($O$7:$O$201,U58),"N/A")</f>
        <v>0</v>
      </c>
      <c r="V107" s="67" cm="1">
        <f t="array" ref="V107">IFERROR(INDEX($O$7:$O$201,V58),"N/A")</f>
        <v>0</v>
      </c>
      <c r="W107" s="67" cm="1">
        <f t="array" ref="W107">IFERROR(INDEX($O$7:$O$201,W58),"N/A")</f>
        <v>0</v>
      </c>
      <c r="Z107" s="67" t="s">
        <v>137</v>
      </c>
      <c r="AA107" s="67">
        <v>1</v>
      </c>
    </row>
    <row r="108" spans="1:27" x14ac:dyDescent="0.25">
      <c r="A108" s="71" t="str">
        <f>Health!A35</f>
        <v>Therapies (Select All That Apply)</v>
      </c>
      <c r="B108">
        <f>Health!B35</f>
        <v>0</v>
      </c>
      <c r="C108">
        <f>Health!C35</f>
        <v>0</v>
      </c>
      <c r="D108">
        <f>Health!D35</f>
        <v>0</v>
      </c>
      <c r="H108" s="72"/>
      <c r="I108" s="71" t="str">
        <f t="shared" si="8"/>
        <v>Therapies (Select All That Apply)Therapies (Select All That Apply)</v>
      </c>
      <c r="J108" t="s">
        <v>599</v>
      </c>
      <c r="K108" t="s">
        <v>599</v>
      </c>
      <c r="L108" t="s">
        <v>599</v>
      </c>
      <c r="M108" t="s">
        <v>599</v>
      </c>
      <c r="N108" t="s">
        <v>599</v>
      </c>
      <c r="O108" s="72">
        <f t="shared" si="10"/>
        <v>0</v>
      </c>
      <c r="R108" s="67">
        <v>4</v>
      </c>
      <c r="S108" s="67" cm="1">
        <f t="array" ref="S108">IFERROR(INDEX($O$7:$O$201,S59),"N/A")</f>
        <v>0</v>
      </c>
      <c r="T108" s="67" cm="1">
        <f t="array" ref="T108">IFERROR(INDEX($O$7:$O$201,T59),"N/A")</f>
        <v>0</v>
      </c>
      <c r="U108" s="67" cm="1">
        <f t="array" ref="U108">IFERROR(INDEX($O$7:$O$201,U59),"N/A")</f>
        <v>0</v>
      </c>
      <c r="V108" s="67" cm="1">
        <f t="array" ref="V108">IFERROR(INDEX($O$7:$O$201,V59),"N/A")</f>
        <v>0</v>
      </c>
      <c r="W108" s="67" cm="1">
        <f t="array" ref="W108">IFERROR(INDEX($O$7:$O$201,W59),"N/A")</f>
        <v>0</v>
      </c>
      <c r="Z108" s="67" t="s">
        <v>290</v>
      </c>
      <c r="AA108" s="67" t="s">
        <v>291</v>
      </c>
    </row>
    <row r="109" spans="1:27" x14ac:dyDescent="0.25">
      <c r="A109" s="71" t="str">
        <f>Health!A36</f>
        <v>Hippotherapy/ Equine Therapy</v>
      </c>
      <c r="B109" t="str">
        <f>Health!B36</f>
        <v>Yes</v>
      </c>
      <c r="C109">
        <f>Health!C36</f>
        <v>0</v>
      </c>
      <c r="D109">
        <f>Health!D36</f>
        <v>0</v>
      </c>
      <c r="H109" s="72"/>
      <c r="I109" s="71" t="str">
        <f t="shared" si="8"/>
        <v>Hippotherapy/ Equine TherapyHippotherapy/ Equine Therapy</v>
      </c>
      <c r="J109" t="s">
        <v>599</v>
      </c>
      <c r="K109" t="s">
        <v>599</v>
      </c>
      <c r="L109" t="s">
        <v>599</v>
      </c>
      <c r="M109" t="s">
        <v>542</v>
      </c>
      <c r="N109" t="s">
        <v>599</v>
      </c>
      <c r="O109" s="72">
        <f>IF(B119="Yes",0,VLOOKUP($D109,$Z$7:$AA$112,2,0))</f>
        <v>0</v>
      </c>
      <c r="R109" s="67">
        <v>5</v>
      </c>
      <c r="S109" s="67" cm="1">
        <f t="array" ref="S109">IFERROR(INDEX($O$7:$O$201,S60),"N/A")</f>
        <v>0</v>
      </c>
      <c r="T109" s="67" cm="1">
        <f t="array" ref="T109">IFERROR(INDEX($O$7:$O$201,T60),"N/A")</f>
        <v>0</v>
      </c>
      <c r="U109" s="67" cm="1">
        <f t="array" ref="U109">IFERROR(INDEX($O$7:$O$201,U60),"N/A")</f>
        <v>0</v>
      </c>
      <c r="V109" s="67" cm="1">
        <f t="array" ref="V109">IFERROR(INDEX($O$7:$O$201,V60),"N/A")</f>
        <v>0</v>
      </c>
      <c r="W109" s="67" cm="1">
        <f t="array" ref="W109">IFERROR(INDEX($O$7:$O$201,W60),"N/A")</f>
        <v>0</v>
      </c>
      <c r="Z109" s="67" t="b">
        <v>1</v>
      </c>
      <c r="AA109" s="67">
        <v>1</v>
      </c>
    </row>
    <row r="110" spans="1:27" x14ac:dyDescent="0.25">
      <c r="A110" s="71" t="str">
        <f>Health!A37</f>
        <v>Massage Therapy</v>
      </c>
      <c r="B110" t="str">
        <f>Health!B37</f>
        <v>Yes</v>
      </c>
      <c r="C110">
        <f>Health!C37</f>
        <v>0</v>
      </c>
      <c r="D110">
        <f>Health!D37</f>
        <v>0</v>
      </c>
      <c r="H110" s="72"/>
      <c r="I110" s="71" t="str">
        <f t="shared" si="8"/>
        <v>Massage TherapyMassage Therapy</v>
      </c>
      <c r="J110" t="s">
        <v>599</v>
      </c>
      <c r="K110" t="s">
        <v>599</v>
      </c>
      <c r="L110" t="s">
        <v>599</v>
      </c>
      <c r="M110" t="s">
        <v>547</v>
      </c>
      <c r="N110" t="s">
        <v>599</v>
      </c>
      <c r="O110" s="72">
        <f>IF(B119="Yes",0,VLOOKUP($D110,$Z$7:$AA$112,2,0))</f>
        <v>0</v>
      </c>
      <c r="R110" s="67">
        <v>6</v>
      </c>
      <c r="S110" s="67" cm="1">
        <f t="array" ref="S110">IFERROR(INDEX($O$7:$O$201,S61),"N/A")</f>
        <v>0</v>
      </c>
      <c r="T110" s="67" cm="1">
        <f t="array" ref="T110">IFERROR(INDEX($O$7:$O$201,T61),"N/A")</f>
        <v>0</v>
      </c>
      <c r="U110" s="67" cm="1">
        <f t="array" ref="U110">IFERROR(INDEX($O$7:$O$201,U61),"N/A")</f>
        <v>0</v>
      </c>
      <c r="V110" s="67" cm="1">
        <f t="array" ref="V110">IFERROR(INDEX($O$7:$O$201,V61),"N/A")</f>
        <v>0</v>
      </c>
      <c r="W110" s="67" cm="1">
        <f t="array" ref="W110">IFERROR(INDEX($O$7:$O$201,W61),"N/A")</f>
        <v>0</v>
      </c>
      <c r="Z110" s="67" t="b">
        <v>0</v>
      </c>
      <c r="AA110" s="67">
        <v>0</v>
      </c>
    </row>
    <row r="111" spans="1:27" x14ac:dyDescent="0.25">
      <c r="A111" s="71" t="str">
        <f>Health!A38</f>
        <v>Music Therapy</v>
      </c>
      <c r="B111" t="str">
        <f>Health!B38</f>
        <v>Yes</v>
      </c>
      <c r="C111">
        <f>Health!C38</f>
        <v>0</v>
      </c>
      <c r="D111">
        <f>Health!D38</f>
        <v>0</v>
      </c>
      <c r="H111" s="72"/>
      <c r="I111" s="71" t="str">
        <f t="shared" si="8"/>
        <v>Music TherapyMusic Therapy</v>
      </c>
      <c r="J111" t="s">
        <v>599</v>
      </c>
      <c r="K111" t="s">
        <v>599</v>
      </c>
      <c r="L111" t="s">
        <v>599</v>
      </c>
      <c r="M111" t="s">
        <v>552</v>
      </c>
      <c r="N111" t="s">
        <v>599</v>
      </c>
      <c r="O111" s="72">
        <f>IF(B119="Yes",0,VLOOKUP($D111,$Z$7:$AA$112,2,0))</f>
        <v>0</v>
      </c>
      <c r="R111" s="67">
        <v>7</v>
      </c>
      <c r="S111" s="67" cm="1">
        <f t="array" ref="S111">IFERROR(INDEX($O$7:$O$201,S62),"N/A")</f>
        <v>0</v>
      </c>
      <c r="T111" s="67" cm="1">
        <f t="array" ref="T111">IFERROR(INDEX($O$7:$O$201,T62),"N/A")</f>
        <v>0</v>
      </c>
      <c r="U111" s="67" cm="1">
        <f t="array" ref="U111">IFERROR(INDEX($O$7:$O$201,U62),"N/A")</f>
        <v>0</v>
      </c>
      <c r="V111" s="67" cm="1">
        <f t="array" ref="V111">IFERROR(INDEX($O$7:$O$201,V62),"N/A")</f>
        <v>0</v>
      </c>
      <c r="W111" s="67" cm="1">
        <f t="array" ref="W111">IFERROR(INDEX($O$7:$O$201,W62),"N/A")</f>
        <v>0</v>
      </c>
      <c r="Z111" s="67" t="s">
        <v>274</v>
      </c>
      <c r="AA111" s="67">
        <v>0</v>
      </c>
    </row>
    <row r="112" spans="1:27" x14ac:dyDescent="0.25">
      <c r="A112" s="71" t="str">
        <f>Health!A39</f>
        <v>Alternative/ Integrated Therapies (e.g., acupuncture, dry needling, cupping)</v>
      </c>
      <c r="B112" t="str">
        <f>Health!B39</f>
        <v>Yes</v>
      </c>
      <c r="C112">
        <f>Health!C39</f>
        <v>0</v>
      </c>
      <c r="D112">
        <f>Health!D39</f>
        <v>0</v>
      </c>
      <c r="H112" s="72"/>
      <c r="I112" s="71" t="str">
        <f t="shared" si="8"/>
        <v>Alternative/ Integrated Therapies (e.g., acupuncture, dry needling, cupping)Alternative/ Integrated Therapies (e.g., acupuncture, dry needling, cupping)</v>
      </c>
      <c r="J112" t="s">
        <v>599</v>
      </c>
      <c r="K112" t="s">
        <v>599</v>
      </c>
      <c r="L112" t="s">
        <v>599</v>
      </c>
      <c r="M112" t="s">
        <v>537</v>
      </c>
      <c r="N112" t="s">
        <v>599</v>
      </c>
      <c r="O112" s="72">
        <f>IF(B119="Yes",0,VLOOKUP($D112,$Z$7:$AA$112,2,0))</f>
        <v>0</v>
      </c>
      <c r="R112" s="67">
        <v>8</v>
      </c>
      <c r="S112" s="67" cm="1">
        <f t="array" ref="S112">IFERROR(INDEX($O$7:$O$201,S63),"N/A")</f>
        <v>0</v>
      </c>
      <c r="T112" s="67" cm="1">
        <f t="array" ref="T112">IFERROR(INDEX($O$7:$O$201,T63),"N/A")</f>
        <v>0</v>
      </c>
      <c r="U112" s="67" cm="1">
        <f t="array" ref="U112">IFERROR(INDEX($O$7:$O$201,U63),"N/A")</f>
        <v>0</v>
      </c>
      <c r="V112" s="67" cm="1">
        <f t="array" ref="V112">IFERROR(INDEX($O$7:$O$201,V63),"N/A")</f>
        <v>0</v>
      </c>
      <c r="W112" s="67" cm="1">
        <f t="array" ref="W112">IFERROR(INDEX($O$7:$O$201,W63),"N/A")</f>
        <v>0</v>
      </c>
      <c r="Z112" s="67">
        <v>0</v>
      </c>
      <c r="AA112" s="67">
        <v>0</v>
      </c>
    </row>
    <row r="113" spans="1:27" x14ac:dyDescent="0.25">
      <c r="A113" s="71" t="str">
        <f>Health!A40</f>
        <v>Respiratory Therapy</v>
      </c>
      <c r="B113" t="str">
        <f>Health!B40</f>
        <v>Yes</v>
      </c>
      <c r="C113">
        <f>Health!C40</f>
        <v>0</v>
      </c>
      <c r="D113">
        <f>Health!D40</f>
        <v>0</v>
      </c>
      <c r="H113" s="72"/>
      <c r="I113" s="71" t="str">
        <f t="shared" si="8"/>
        <v>Respiratory TherapyRespiratory Therapy</v>
      </c>
      <c r="J113" t="s">
        <v>599</v>
      </c>
      <c r="K113" t="s">
        <v>599</v>
      </c>
      <c r="L113" t="s">
        <v>599</v>
      </c>
      <c r="M113" t="s">
        <v>567</v>
      </c>
      <c r="N113" t="s">
        <v>599</v>
      </c>
      <c r="O113" s="72">
        <f>IF(B119="Yes",0,VLOOKUP($D113,$Z$7:$AA$112,2,0))</f>
        <v>0</v>
      </c>
      <c r="R113" s="67">
        <v>9</v>
      </c>
      <c r="S113" s="67" cm="1">
        <f t="array" ref="S113">IFERROR(INDEX($O$7:$O$201,S64),"N/A")</f>
        <v>0</v>
      </c>
      <c r="T113" s="67" cm="1">
        <f t="array" ref="T113">IFERROR(INDEX($O$7:$O$201,T64),"N/A")</f>
        <v>0</v>
      </c>
      <c r="U113" s="67" cm="1">
        <f t="array" ref="U113">IFERROR(INDEX($O$7:$O$201,U64),"N/A")</f>
        <v>0</v>
      </c>
      <c r="V113" s="67" cm="1">
        <f t="array" ref="V113">IFERROR(INDEX($O$7:$O$201,V64),"N/A")</f>
        <v>0</v>
      </c>
      <c r="W113" s="67" cm="1">
        <f t="array" ref="W113">IFERROR(INDEX($O$7:$O$201,W64),"N/A")</f>
        <v>0</v>
      </c>
      <c r="Z113" s="67" t="s">
        <v>653</v>
      </c>
      <c r="AA113" s="67" t="s">
        <v>291</v>
      </c>
    </row>
    <row r="114" spans="1:27" x14ac:dyDescent="0.25">
      <c r="A114" s="71" t="str">
        <f>Health!A41</f>
        <v>Speech Therapy</v>
      </c>
      <c r="B114" t="str">
        <f>Health!B41</f>
        <v>Yes</v>
      </c>
      <c r="C114">
        <f>Health!C41</f>
        <v>0</v>
      </c>
      <c r="D114">
        <f>Health!D41</f>
        <v>0</v>
      </c>
      <c r="H114" s="72"/>
      <c r="I114" s="71" t="str">
        <f t="shared" si="8"/>
        <v>Speech TherapySpeech Therapy</v>
      </c>
      <c r="J114" t="s">
        <v>599</v>
      </c>
      <c r="K114" t="s">
        <v>599</v>
      </c>
      <c r="L114" t="s">
        <v>599</v>
      </c>
      <c r="M114" t="s">
        <v>569</v>
      </c>
      <c r="N114" t="s">
        <v>599</v>
      </c>
      <c r="O114" s="72">
        <f>IF(B119="Yes",0,VLOOKUP($D114,$Z$7:$AA$112,2,0))</f>
        <v>0</v>
      </c>
      <c r="R114" s="67">
        <v>10</v>
      </c>
      <c r="S114" s="67" cm="1">
        <f t="array" ref="S114">IFERROR(INDEX($O$7:$O$201,S65),"N/A")</f>
        <v>0</v>
      </c>
      <c r="T114" s="67" cm="1">
        <f t="array" ref="T114">IFERROR(INDEX($O$7:$O$201,T65),"N/A")</f>
        <v>0</v>
      </c>
      <c r="U114" s="67" cm="1">
        <f t="array" ref="U114">IFERROR(INDEX($O$7:$O$201,U65),"N/A")</f>
        <v>0</v>
      </c>
      <c r="V114" s="67" cm="1">
        <f t="array" ref="V114">IFERROR(INDEX($O$7:$O$201,V65),"N/A")</f>
        <v>0</v>
      </c>
      <c r="W114" s="67" cm="1">
        <f t="array" ref="W114">IFERROR(INDEX($O$7:$O$201,W65),"N/A")</f>
        <v>0</v>
      </c>
      <c r="Z114" s="67" t="s">
        <v>57</v>
      </c>
      <c r="AA114" s="67">
        <v>1</v>
      </c>
    </row>
    <row r="115" spans="1:27" x14ac:dyDescent="0.25">
      <c r="A115" s="71" t="str">
        <f>Health!A42</f>
        <v>Occupational Therapy</v>
      </c>
      <c r="B115" t="str">
        <f>Health!B42</f>
        <v>Yes</v>
      </c>
      <c r="C115">
        <f>Health!C42</f>
        <v>0</v>
      </c>
      <c r="D115">
        <f>Health!D42</f>
        <v>0</v>
      </c>
      <c r="H115" s="72"/>
      <c r="I115" s="71" t="str">
        <f t="shared" si="8"/>
        <v>Occupational TherapyOccupational Therapy</v>
      </c>
      <c r="J115" t="s">
        <v>599</v>
      </c>
      <c r="K115" t="s">
        <v>599</v>
      </c>
      <c r="L115" t="s">
        <v>599</v>
      </c>
      <c r="M115" t="s">
        <v>556</v>
      </c>
      <c r="N115" t="s">
        <v>599</v>
      </c>
      <c r="O115" s="72">
        <f>IF(B119="Yes",0,VLOOKUP($D115,$Z$7:$AA$112,2,0))</f>
        <v>0</v>
      </c>
      <c r="R115" s="67">
        <v>11</v>
      </c>
      <c r="S115" s="67" cm="1">
        <f t="array" ref="S115">IFERROR(INDEX($O$7:$O$201,S66),"N/A")</f>
        <v>0</v>
      </c>
      <c r="T115" s="67" cm="1">
        <f t="array" ref="T115">IFERROR(INDEX($O$7:$O$201,T66),"N/A")</f>
        <v>0</v>
      </c>
      <c r="U115" s="67" cm="1">
        <f t="array" ref="U115">IFERROR(INDEX($O$7:$O$201,U66),"N/A")</f>
        <v>0</v>
      </c>
      <c r="V115" s="67" cm="1">
        <f t="array" ref="V115">IFERROR(INDEX($O$7:$O$201,V66),"N/A")</f>
        <v>0</v>
      </c>
      <c r="W115" s="67" cm="1">
        <f t="array" ref="W115">IFERROR(INDEX($O$7:$O$201,W66),"N/A")</f>
        <v>0</v>
      </c>
      <c r="Z115" s="67" t="s">
        <v>59</v>
      </c>
      <c r="AA115" s="67">
        <v>4</v>
      </c>
    </row>
    <row r="116" spans="1:27" x14ac:dyDescent="0.25">
      <c r="A116" s="71" t="str">
        <f>Health!A43</f>
        <v>Physical Therapy</v>
      </c>
      <c r="B116" t="str">
        <f>Health!B43</f>
        <v>Yes</v>
      </c>
      <c r="C116">
        <f>Health!C43</f>
        <v>0</v>
      </c>
      <c r="D116">
        <f>Health!D43</f>
        <v>0</v>
      </c>
      <c r="H116" s="72"/>
      <c r="I116" s="71" t="str">
        <f t="shared" si="8"/>
        <v>Physical TherapyPhysical Therapy</v>
      </c>
      <c r="J116" t="s">
        <v>599</v>
      </c>
      <c r="K116" t="s">
        <v>599</v>
      </c>
      <c r="L116" t="s">
        <v>599</v>
      </c>
      <c r="M116" t="s">
        <v>562</v>
      </c>
      <c r="N116" t="s">
        <v>599</v>
      </c>
      <c r="O116" s="72">
        <f>IF(B119="Yes",0,VLOOKUP($D116,$Z$7:$AA$112,2,0))</f>
        <v>0</v>
      </c>
      <c r="R116" s="67">
        <v>12</v>
      </c>
      <c r="S116" s="67" cm="1">
        <f t="array" ref="S116">IFERROR(INDEX($O$7:$O$201,S67),"N/A")</f>
        <v>0</v>
      </c>
      <c r="T116" s="67" cm="1">
        <f t="array" ref="T116">IFERROR(INDEX($O$7:$O$201,T67),"N/A")</f>
        <v>0</v>
      </c>
      <c r="U116" s="67" cm="1">
        <f t="array" ref="U116">IFERROR(INDEX($O$7:$O$201,U67),"N/A")</f>
        <v>0</v>
      </c>
      <c r="V116" s="67" cm="1">
        <f t="array" ref="V116">IFERROR(INDEX($O$7:$O$201,V67),"N/A")</f>
        <v>0</v>
      </c>
      <c r="W116" s="67" cm="1">
        <f t="array" ref="W116">IFERROR(INDEX($O$7:$O$201,W67),"N/A")</f>
        <v>0</v>
      </c>
      <c r="Z116" s="67" t="s">
        <v>62</v>
      </c>
      <c r="AA116" s="67">
        <v>9</v>
      </c>
    </row>
    <row r="117" spans="1:27" x14ac:dyDescent="0.25">
      <c r="A117" s="71" t="str">
        <f>Health!A44</f>
        <v>Range of Motion Exercise</v>
      </c>
      <c r="B117" t="str">
        <f>Health!B44</f>
        <v>Yes</v>
      </c>
      <c r="C117">
        <f>Health!C44</f>
        <v>0</v>
      </c>
      <c r="D117">
        <f>Health!D44</f>
        <v>0</v>
      </c>
      <c r="H117" s="72"/>
      <c r="I117" s="71" t="str">
        <f t="shared" si="8"/>
        <v>Range of Motion ExerciseRange of Motion Exercise</v>
      </c>
      <c r="J117" t="s">
        <v>599</v>
      </c>
      <c r="K117" t="s">
        <v>599</v>
      </c>
      <c r="L117" t="s">
        <v>599</v>
      </c>
      <c r="M117" t="s">
        <v>565</v>
      </c>
      <c r="N117" t="s">
        <v>599</v>
      </c>
      <c r="O117" s="72">
        <f>IF(B119="Yes",0,VLOOKUP($D117,$Z$7:$AA$112,2,0))</f>
        <v>0</v>
      </c>
      <c r="R117" s="67">
        <v>13</v>
      </c>
      <c r="S117" s="67" cm="1">
        <f t="array" ref="S117">IFERROR(INDEX($O$7:$O$201,S68),"N/A")</f>
        <v>0</v>
      </c>
      <c r="T117" s="67" cm="1">
        <f t="array" ref="T117">IFERROR(INDEX($O$7:$O$201,T68),"N/A")</f>
        <v>0</v>
      </c>
      <c r="U117" s="67" cm="1">
        <f t="array" ref="U117">IFERROR(INDEX($O$7:$O$201,U68),"N/A")</f>
        <v>0</v>
      </c>
      <c r="V117" s="67" cm="1">
        <f t="array" ref="V117">IFERROR(INDEX($O$7:$O$201,V68),"N/A")</f>
        <v>0</v>
      </c>
      <c r="W117" s="67" cm="1">
        <f t="array" ref="W117">IFERROR(INDEX($O$7:$O$201,W68),"N/A")</f>
        <v>0</v>
      </c>
      <c r="Z117" s="67" t="s">
        <v>66</v>
      </c>
      <c r="AA117" s="67">
        <v>16</v>
      </c>
    </row>
    <row r="118" spans="1:27" x14ac:dyDescent="0.25">
      <c r="A118" s="71" t="str">
        <f>Health!A45</f>
        <v>Pain Management</v>
      </c>
      <c r="B118" t="str">
        <f>Health!B45</f>
        <v>Yes</v>
      </c>
      <c r="C118">
        <f>Health!C45</f>
        <v>0</v>
      </c>
      <c r="D118">
        <f>Health!D45</f>
        <v>0</v>
      </c>
      <c r="H118" s="72"/>
      <c r="I118" s="71" t="str">
        <f t="shared" si="8"/>
        <v>Pain ManagementPain Management</v>
      </c>
      <c r="J118" t="s">
        <v>599</v>
      </c>
      <c r="K118" t="s">
        <v>599</v>
      </c>
      <c r="L118" t="s">
        <v>599</v>
      </c>
      <c r="M118" t="s">
        <v>559</v>
      </c>
      <c r="N118" t="s">
        <v>599</v>
      </c>
      <c r="O118" s="72">
        <f>IF(B119="Yes",0,VLOOKUP($D118,$Z$7:$AA$112,2,0))</f>
        <v>0</v>
      </c>
      <c r="R118" s="67">
        <v>14</v>
      </c>
      <c r="S118" s="67" cm="1">
        <f t="array" ref="S118">IFERROR(INDEX($O$7:$O$201,S69),"N/A")</f>
        <v>0</v>
      </c>
      <c r="T118" s="67" cm="1">
        <f t="array" ref="T118">IFERROR(INDEX($O$7:$O$201,T69),"N/A")</f>
        <v>0</v>
      </c>
      <c r="U118" s="67" cm="1">
        <f t="array" ref="U118">IFERROR(INDEX($O$7:$O$201,U69),"N/A")</f>
        <v>0</v>
      </c>
      <c r="V118" s="67" cm="1">
        <f t="array" ref="V118">IFERROR(INDEX($O$7:$O$201,V69),"N/A")</f>
        <v>0</v>
      </c>
      <c r="W118" s="67" cm="1">
        <f t="array" ref="W118">IFERROR(INDEX($O$7:$O$201,W69),"N/A")</f>
        <v>0</v>
      </c>
      <c r="Z118" s="67" t="s">
        <v>107</v>
      </c>
      <c r="AA118" s="67">
        <v>16</v>
      </c>
    </row>
    <row r="119" spans="1:27" x14ac:dyDescent="0.25">
      <c r="A119" s="71" t="str">
        <f>Health!A46</f>
        <v>None Apply</v>
      </c>
      <c r="B119" t="str">
        <f>Health!B46</f>
        <v>No</v>
      </c>
      <c r="C119">
        <f>Health!C46</f>
        <v>0</v>
      </c>
      <c r="D119">
        <f>Health!D46</f>
        <v>0</v>
      </c>
      <c r="H119" s="72"/>
      <c r="I119" s="71" t="str">
        <f t="shared" si="8"/>
        <v>None ApplyNone Apply</v>
      </c>
      <c r="J119" t="s">
        <v>599</v>
      </c>
      <c r="K119" t="s">
        <v>599</v>
      </c>
      <c r="L119" t="s">
        <v>599</v>
      </c>
      <c r="M119" t="s">
        <v>599</v>
      </c>
      <c r="N119" t="s">
        <v>599</v>
      </c>
      <c r="O119" s="72">
        <f t="shared" si="10"/>
        <v>0</v>
      </c>
      <c r="R119" s="67">
        <v>15</v>
      </c>
      <c r="S119" s="67" cm="1">
        <f t="array" ref="S119">IFERROR(INDEX($O$7:$O$201,S70),"N/A")</f>
        <v>0</v>
      </c>
      <c r="T119" s="67" cm="1">
        <f t="array" ref="T119">IFERROR(INDEX($O$7:$O$201,T70),"N/A")</f>
        <v>0</v>
      </c>
      <c r="U119" s="67" cm="1">
        <f t="array" ref="U119">IFERROR(INDEX($O$7:$O$201,U70),"N/A")</f>
        <v>0</v>
      </c>
      <c r="V119" s="67" cm="1">
        <f t="array" ref="V119">IFERROR(INDEX($O$7:$O$201,V70),"N/A")</f>
        <v>0</v>
      </c>
      <c r="W119" s="67" cm="1">
        <f t="array" ref="W119">IFERROR(INDEX($O$7:$O$201,W70),"N/A")</f>
        <v>0</v>
      </c>
      <c r="Z119" s="67">
        <v>0</v>
      </c>
      <c r="AA119" s="67">
        <v>0</v>
      </c>
    </row>
    <row r="120" spans="1:27" x14ac:dyDescent="0.25">
      <c r="A120" s="71"/>
      <c r="H120" s="72"/>
      <c r="I120" s="71" t="str">
        <f t="shared" si="8"/>
        <v/>
      </c>
      <c r="J120" t="s">
        <v>599</v>
      </c>
      <c r="K120" t="s">
        <v>599</v>
      </c>
      <c r="L120" t="s">
        <v>599</v>
      </c>
      <c r="M120" t="s">
        <v>599</v>
      </c>
      <c r="N120" t="s">
        <v>599</v>
      </c>
      <c r="O120" s="72"/>
      <c r="R120" s="67">
        <v>16</v>
      </c>
      <c r="S120" s="67" cm="1">
        <f t="array" ref="S120">IFERROR(INDEX($O$7:$O$201,S71),"N/A")</f>
        <v>0</v>
      </c>
      <c r="T120" s="67" cm="1">
        <f t="array" ref="T120">IFERROR(INDEX($O$7:$O$201,T71),"N/A")</f>
        <v>0</v>
      </c>
      <c r="U120" s="67" cm="1">
        <f t="array" ref="U120">IFERROR(INDEX($O$7:$O$201,U71),"N/A")</f>
        <v>0</v>
      </c>
      <c r="V120" s="67" cm="1">
        <f t="array" ref="V120">IFERROR(INDEX($O$7:$O$201,V71),"N/A")</f>
        <v>0</v>
      </c>
      <c r="W120" s="67" cm="1">
        <f t="array" ref="W120">IFERROR(INDEX($O$7:$O$201,W71),"N/A")</f>
        <v>0</v>
      </c>
      <c r="Z120" s="67" t="s">
        <v>393</v>
      </c>
      <c r="AA120" s="67">
        <v>0</v>
      </c>
    </row>
    <row r="121" spans="1:27" x14ac:dyDescent="0.25">
      <c r="A121" s="71" t="s">
        <v>271</v>
      </c>
      <c r="H121" s="72"/>
      <c r="I121" s="71" t="str">
        <f t="shared" si="8"/>
        <v>Psychosocial- BehaviorsPsychosocial- Behaviors</v>
      </c>
      <c r="J121" t="s">
        <v>599</v>
      </c>
      <c r="K121" t="s">
        <v>599</v>
      </c>
      <c r="L121" t="s">
        <v>599</v>
      </c>
      <c r="M121" t="s">
        <v>599</v>
      </c>
      <c r="N121" t="s">
        <v>599</v>
      </c>
      <c r="O121" s="72"/>
      <c r="R121" s="67">
        <v>17</v>
      </c>
      <c r="S121" s="67" cm="1">
        <f t="array" ref="S121">IFERROR(INDEX($O$7:$O$201,S72),"N/A")</f>
        <v>0</v>
      </c>
      <c r="T121" s="67" cm="1">
        <f t="array" ref="T121">IFERROR(INDEX($O$7:$O$201,T72),"N/A")</f>
        <v>0</v>
      </c>
      <c r="U121" s="67" cm="1">
        <f t="array" ref="U121">IFERROR(INDEX($O$7:$O$201,U72),"N/A")</f>
        <v>0</v>
      </c>
      <c r="V121" s="67" cm="1">
        <f t="array" ref="V121">IFERROR(INDEX($O$7:$O$201,V72),"N/A")</f>
        <v>0</v>
      </c>
      <c r="W121" s="67" cm="1">
        <f t="array" ref="W121">IFERROR(INDEX($O$7:$O$201,W72),"N/A")</f>
        <v>0</v>
      </c>
    </row>
    <row r="122" spans="1:27" x14ac:dyDescent="0.25">
      <c r="A122" s="71"/>
      <c r="B122" t="str">
        <f>'Psychosocial - Behaviors'!B2</f>
        <v xml:space="preserve">Currently requires intervention and/or displays symptoms </v>
      </c>
      <c r="C122" t="str">
        <f>'Psychosocial - Behaviors'!C2</f>
        <v>Intervention Type &amp; Frequency</v>
      </c>
      <c r="H122" s="72"/>
      <c r="I122" s="71" t="str">
        <f t="shared" si="8"/>
        <v/>
      </c>
      <c r="J122" t="s">
        <v>599</v>
      </c>
      <c r="K122" t="s">
        <v>599</v>
      </c>
      <c r="L122" t="s">
        <v>599</v>
      </c>
      <c r="M122" t="s">
        <v>599</v>
      </c>
      <c r="N122" t="s">
        <v>599</v>
      </c>
      <c r="O122" s="72"/>
      <c r="R122" s="67">
        <v>18</v>
      </c>
      <c r="S122" s="67" cm="1">
        <f t="array" ref="S122">IFERROR(INDEX($O$7:$O$201,S73),"N/A")</f>
        <v>0</v>
      </c>
      <c r="T122" s="67" cm="1">
        <f t="array" ref="T122">IFERROR(INDEX($O$7:$O$201,T73),"N/A")</f>
        <v>0</v>
      </c>
      <c r="U122" s="67" cm="1">
        <f t="array" ref="U122">IFERROR(INDEX($O$7:$O$201,U73),"N/A")</f>
        <v>0</v>
      </c>
      <c r="V122" s="67" cm="1">
        <f t="array" ref="V122">IFERROR(INDEX($O$7:$O$201,V73),"N/A")</f>
        <v>0</v>
      </c>
      <c r="W122" s="67" cm="1">
        <f t="array" ref="W122">IFERROR(INDEX($O$7:$O$201,W73),"N/A")</f>
        <v>0</v>
      </c>
    </row>
    <row r="123" spans="1:27" x14ac:dyDescent="0.25">
      <c r="A123" s="71"/>
      <c r="C123" t="str">
        <f>'Psychosocial - Behaviors'!C3</f>
        <v>Cueing</v>
      </c>
      <c r="D123" t="str">
        <f>'Psychosocial - Behaviors'!D3</f>
        <v>Physical Prompts</v>
      </c>
      <c r="E123" t="str">
        <f>'Psychosocial - Behaviors'!E3</f>
        <v>Planned Intervention</v>
      </c>
      <c r="F123" t="str">
        <f>'Psychosocial - Behaviors'!F3</f>
        <v>Meds. to Manage Behaviors</v>
      </c>
      <c r="G123" t="str">
        <f>'Psychosocial - Behaviors'!G3</f>
        <v>Other</v>
      </c>
      <c r="H123" s="72" t="str">
        <f>'Psychosocial - Behaviors'!H3</f>
        <v>None &amp; Intervention Needed</v>
      </c>
      <c r="I123" s="71" t="str">
        <f t="shared" si="8"/>
        <v/>
      </c>
      <c r="J123" t="s">
        <v>599</v>
      </c>
      <c r="K123" t="s">
        <v>599</v>
      </c>
      <c r="L123" t="s">
        <v>599</v>
      </c>
      <c r="M123" t="s">
        <v>599</v>
      </c>
      <c r="N123" t="s">
        <v>599</v>
      </c>
      <c r="O123" s="72" t="s">
        <v>593</v>
      </c>
      <c r="R123" s="67">
        <v>19</v>
      </c>
      <c r="S123" s="67" cm="1">
        <f t="array" ref="S123">IFERROR(INDEX($O$7:$O$201,S74),"N/A")</f>
        <v>0</v>
      </c>
      <c r="T123" s="67" cm="1">
        <f t="array" ref="T123">IFERROR(INDEX($O$7:$O$201,T74),"N/A")</f>
        <v>0</v>
      </c>
      <c r="U123" s="67" cm="1">
        <f t="array" ref="U123">IFERROR(INDEX($O$7:$O$201,U74),"N/A")</f>
        <v>0</v>
      </c>
      <c r="V123" s="67" cm="1">
        <f t="array" ref="V123">IFERROR(INDEX($O$7:$O$201,V74),"N/A")</f>
        <v>0</v>
      </c>
      <c r="W123" s="67" cm="1">
        <f t="array" ref="W123">IFERROR(INDEX($O$7:$O$201,W74),"N/A")</f>
        <v>0</v>
      </c>
    </row>
    <row r="124" spans="1:27" x14ac:dyDescent="0.25">
      <c r="A124" s="71" t="str">
        <f>'Psychosocial - Behaviors'!A4</f>
        <v xml:space="preserve">Physically aggressive or combative - Participant displays physical behavior symptoms directed toward others (e.g., hits, kicks, pushes, or punches others, throws objects, spitting). </v>
      </c>
      <c r="B124" t="str">
        <f>'Psychosocial - Behaviors'!B4</f>
        <v>Yes</v>
      </c>
      <c r="C124">
        <f>'Psychosocial - Behaviors'!C4</f>
        <v>0</v>
      </c>
      <c r="D124">
        <f>'Psychosocial - Behaviors'!D4</f>
        <v>0</v>
      </c>
      <c r="E124">
        <f>'Psychosocial - Behaviors'!E4</f>
        <v>0</v>
      </c>
      <c r="F124">
        <f>'Psychosocial - Behaviors'!F4</f>
        <v>0</v>
      </c>
      <c r="G124">
        <f>'Psychosocial - Behaviors'!G4</f>
        <v>0</v>
      </c>
      <c r="H124" s="72">
        <f>'Psychosocial - Behaviors'!H4</f>
        <v>0</v>
      </c>
      <c r="I124" s="71" t="str">
        <f t="shared" si="8"/>
        <v xml:space="preserve">Physically aggressive or combative - Participant displays physical behavior symptoms directed toward others (e.g., hits, kick physical behavior symptoms directed toward others (e.g., hits, kicks, pushes, or punches others, throws objects, spitting). </v>
      </c>
      <c r="J124" t="s">
        <v>599</v>
      </c>
      <c r="K124" t="s">
        <v>599</v>
      </c>
      <c r="L124" t="s">
        <v>599</v>
      </c>
      <c r="M124" t="s">
        <v>599</v>
      </c>
      <c r="N124" t="s">
        <v>374</v>
      </c>
      <c r="O124" s="72">
        <f>IF(B124="Yes",MAX(VLOOKUP($D124,$Z$114:$AA$120,2,0),VLOOKUP($E124,$Z$114:$AA$120,2,0)),0)</f>
        <v>0</v>
      </c>
      <c r="R124" s="67">
        <v>20</v>
      </c>
      <c r="S124" s="67" cm="1">
        <f t="array" ref="S124">IFERROR(INDEX($O$7:$O$201,S75),"N/A")</f>
        <v>0</v>
      </c>
      <c r="T124" s="67" cm="1">
        <f t="array" ref="T124">IFERROR(INDEX($O$7:$O$201,T75),"N/A")</f>
        <v>0</v>
      </c>
      <c r="U124" s="67" cm="1">
        <f t="array" ref="U124">IFERROR(INDEX($O$7:$O$201,U75),"N/A")</f>
        <v>0</v>
      </c>
      <c r="V124" s="67" cm="1">
        <f t="array" ref="V124">IFERROR(INDEX($O$7:$O$201,V75),"N/A")</f>
        <v>0</v>
      </c>
      <c r="W124" s="67" cm="1">
        <f t="array" ref="W124">IFERROR(INDEX($O$7:$O$201,W75),"N/A")</f>
        <v>0</v>
      </c>
    </row>
    <row r="125" spans="1:27" x14ac:dyDescent="0.25">
      <c r="A125" s="71" t="str">
        <f>'Psychosocial - Behaviors'!A5</f>
        <v xml:space="preserve">Verbally aggressive towards others - Participant displays verbal behavioral symptoms directed towards others (e.g., yelling, screaming, threatening, cursing, excessive profanity, sexual references). </v>
      </c>
      <c r="B125" t="str">
        <f>'Psychosocial - Behaviors'!B5</f>
        <v>Yes</v>
      </c>
      <c r="C125">
        <f>'Psychosocial - Behaviors'!C5</f>
        <v>0</v>
      </c>
      <c r="D125">
        <f>'Psychosocial - Behaviors'!D5</f>
        <v>0</v>
      </c>
      <c r="E125">
        <f>'Psychosocial - Behaviors'!E5</f>
        <v>0</v>
      </c>
      <c r="F125">
        <f>'Psychosocial - Behaviors'!F5</f>
        <v>0</v>
      </c>
      <c r="G125">
        <f>'Psychosocial - Behaviors'!G5</f>
        <v>0</v>
      </c>
      <c r="H125" s="72">
        <f>'Psychosocial - Behaviors'!H5</f>
        <v>0</v>
      </c>
      <c r="I125" s="71" t="str">
        <f t="shared" si="8"/>
        <v xml:space="preserve">Verbally aggressive towards others - Participant displays verbal behavioral symptoms directed towards others (e.g., yelling, l symptoms directed towards others (e.g., yelling, screaming, threatening, cursing, excessive profanity, sexual references). </v>
      </c>
      <c r="J125" t="s">
        <v>599</v>
      </c>
      <c r="K125" t="s">
        <v>599</v>
      </c>
      <c r="L125" t="s">
        <v>599</v>
      </c>
      <c r="M125" t="s">
        <v>599</v>
      </c>
      <c r="N125" t="s">
        <v>354</v>
      </c>
      <c r="O125" s="72">
        <f t="shared" ref="O125:O154" si="12">IF(B125="Yes",MAX(VLOOKUP($D125,$Z$114:$AA$120,2,0),VLOOKUP($E125,$Z$114:$AA$120,2,0)),0)</f>
        <v>0</v>
      </c>
      <c r="R125" s="67">
        <v>21</v>
      </c>
      <c r="S125" s="67" cm="1">
        <f t="array" ref="S125">IFERROR(INDEX($O$7:$O$201,S76),"N/A")</f>
        <v>0</v>
      </c>
      <c r="T125" s="67" cm="1">
        <f t="array" ref="T125">IFERROR(INDEX($O$7:$O$201,T76),"N/A")</f>
        <v>0</v>
      </c>
      <c r="U125" s="67" cm="1">
        <f t="array" ref="U125">IFERROR(INDEX($O$7:$O$201,U76),"N/A")</f>
        <v>0</v>
      </c>
      <c r="V125" s="67" cm="1">
        <f t="array" ref="V125">IFERROR(INDEX($O$7:$O$201,V76),"N/A")</f>
        <v>0</v>
      </c>
      <c r="W125" s="67" cm="1">
        <f t="array" ref="W125">IFERROR(INDEX($O$7:$O$201,W76),"N/A")</f>
        <v>0</v>
      </c>
    </row>
    <row r="126" spans="1:27" x14ac:dyDescent="0.25">
      <c r="A126" s="71" t="str">
        <f>'Psychosocial - Behaviors'!A6</f>
        <v xml:space="preserve">Injurious to Self - Participant displays disruptive or dangerous behavioral symptoms not directed towards others, including self-injurious behaviors (e.g., hitting or scratching self, attempts to pull out IVs). </v>
      </c>
      <c r="B126" t="str">
        <f>'Psychosocial - Behaviors'!B6</f>
        <v>Yes</v>
      </c>
      <c r="C126">
        <f>'Psychosocial - Behaviors'!C6</f>
        <v>0</v>
      </c>
      <c r="D126">
        <f>'Psychosocial - Behaviors'!D6</f>
        <v>0</v>
      </c>
      <c r="E126">
        <f>'Psychosocial - Behaviors'!E6</f>
        <v>0</v>
      </c>
      <c r="F126">
        <f>'Psychosocial - Behaviors'!F6</f>
        <v>0</v>
      </c>
      <c r="G126">
        <f>'Psychosocial - Behaviors'!G6</f>
        <v>0</v>
      </c>
      <c r="H126" s="72">
        <f>'Psychosocial - Behaviors'!H6</f>
        <v>0</v>
      </c>
      <c r="I126" s="71" t="str">
        <f t="shared" si="8"/>
        <v xml:space="preserve">Injurious to Self - Participant displays disruptive or dangerous behavioral symptoms not directed towards others, including sot directed towards others, including self-injurious behaviors (e.g., hitting or scratching self, attempts to pull out IVs). </v>
      </c>
      <c r="J126" t="s">
        <v>599</v>
      </c>
      <c r="K126" t="s">
        <v>599</v>
      </c>
      <c r="L126" t="s">
        <v>599</v>
      </c>
      <c r="M126" t="s">
        <v>599</v>
      </c>
      <c r="N126" t="s">
        <v>406</v>
      </c>
      <c r="O126" s="72">
        <f t="shared" si="12"/>
        <v>0</v>
      </c>
      <c r="R126" s="67">
        <v>22</v>
      </c>
      <c r="S126" s="67" cm="1">
        <f t="array" ref="S126">IFERROR(INDEX($O$7:$O$201,S77),"N/A")</f>
        <v>0</v>
      </c>
      <c r="T126" s="67" cm="1">
        <f t="array" ref="T126">IFERROR(INDEX($O$7:$O$201,T77),"N/A")</f>
        <v>0</v>
      </c>
      <c r="U126" s="67" cm="1">
        <f t="array" ref="U126">IFERROR(INDEX($O$7:$O$201,U77),"N/A")</f>
        <v>0</v>
      </c>
      <c r="V126" s="67" cm="1">
        <f t="array" ref="V126">IFERROR(INDEX($O$7:$O$201,V77),"N/A")</f>
        <v>0</v>
      </c>
      <c r="W126" s="67" cm="1">
        <f t="array" ref="W126">IFERROR(INDEX($O$7:$O$201,W77),"N/A")</f>
        <v>0</v>
      </c>
    </row>
    <row r="127" spans="1:27" x14ac:dyDescent="0.25">
      <c r="A127" s="71" t="str">
        <f>'Psychosocial - Behaviors'!A7</f>
        <v xml:space="preserve">Property destruction - Participant engages in behavior, or would without an intervention, to intentionally disassemble, damage or destroy public or private property or possessions. </v>
      </c>
      <c r="B127" t="str">
        <f>'Psychosocial - Behaviors'!B7</f>
        <v>Yes</v>
      </c>
      <c r="C127">
        <f>'Psychosocial - Behaviors'!C7</f>
        <v>0</v>
      </c>
      <c r="D127">
        <f>'Psychosocial - Behaviors'!D7</f>
        <v>0</v>
      </c>
      <c r="E127">
        <f>'Psychosocial - Behaviors'!E7</f>
        <v>0</v>
      </c>
      <c r="F127">
        <f>'Psychosocial - Behaviors'!F7</f>
        <v>0</v>
      </c>
      <c r="G127">
        <f>'Psychosocial - Behaviors'!G7</f>
        <v>0</v>
      </c>
      <c r="H127" s="72">
        <f>'Psychosocial - Behaviors'!H7</f>
        <v>0</v>
      </c>
      <c r="I127" s="71" t="str">
        <f t="shared" si="8"/>
        <v xml:space="preserve">Property destruction - Participant engages in behavior, or would without an intervention, to intentionally disassemble, damagor would without an intervention, to intentionally disassemble, damage or destroy public or private property or possessions. </v>
      </c>
      <c r="J127" t="s">
        <v>599</v>
      </c>
      <c r="K127" t="s">
        <v>599</v>
      </c>
      <c r="L127" t="s">
        <v>599</v>
      </c>
      <c r="M127" t="s">
        <v>599</v>
      </c>
      <c r="N127" t="s">
        <v>386</v>
      </c>
      <c r="O127" s="72">
        <f t="shared" si="12"/>
        <v>0</v>
      </c>
      <c r="R127" s="67">
        <v>23</v>
      </c>
      <c r="S127" s="67" cm="1">
        <f t="array" ref="S127">IFERROR(INDEX($O$7:$O$201,S78),"N/A")</f>
        <v>0</v>
      </c>
      <c r="T127" s="67" cm="1">
        <f t="array" ref="T127">IFERROR(INDEX($O$7:$O$201,T78),"N/A")</f>
        <v>0</v>
      </c>
      <c r="U127" s="67" cm="1">
        <f t="array" ref="U127">IFERROR(INDEX($O$7:$O$201,U78),"N/A")</f>
        <v>0</v>
      </c>
      <c r="V127" s="67" cm="1">
        <f t="array" ref="V127">IFERROR(INDEX($O$7:$O$201,V78),"N/A")</f>
        <v>0</v>
      </c>
      <c r="W127" s="67" cm="1">
        <f t="array" ref="W127">IFERROR(INDEX($O$7:$O$201,W78),"N/A")</f>
        <v>0</v>
      </c>
    </row>
    <row r="128" spans="1:27" x14ac:dyDescent="0.25">
      <c r="A128" s="71" t="str">
        <f>'Psychosocial - Behaviors'!A8</f>
        <v>Bullying Others - Using force, threat, or coercion to abuse, intimidate, or aggressively dominate others.</v>
      </c>
      <c r="B128" t="str">
        <f>'Psychosocial - Behaviors'!B8</f>
        <v>Yes</v>
      </c>
      <c r="C128">
        <f>'Psychosocial - Behaviors'!C8</f>
        <v>0</v>
      </c>
      <c r="D128">
        <f>'Psychosocial - Behaviors'!D8</f>
        <v>0</v>
      </c>
      <c r="E128">
        <f>'Psychosocial - Behaviors'!E8</f>
        <v>0</v>
      </c>
      <c r="F128">
        <f>'Psychosocial - Behaviors'!F8</f>
        <v>0</v>
      </c>
      <c r="G128">
        <f>'Psychosocial - Behaviors'!G8</f>
        <v>0</v>
      </c>
      <c r="H128" s="72">
        <f>'Psychosocial - Behaviors'!H8</f>
        <v>0</v>
      </c>
      <c r="I128" s="71" t="str">
        <f t="shared" si="8"/>
        <v>Bullying Others - Using force, threat, or coercion to abuse, intimidate, or aggressively dominate others.Bullying Others - Using force, threat, or coercion to abuse, intimidate, or aggressively dominate others.</v>
      </c>
      <c r="J128" t="s">
        <v>599</v>
      </c>
      <c r="K128" t="s">
        <v>599</v>
      </c>
      <c r="L128" t="s">
        <v>599</v>
      </c>
      <c r="M128" t="s">
        <v>599</v>
      </c>
      <c r="N128" t="s">
        <v>346</v>
      </c>
      <c r="O128" s="72">
        <f t="shared" si="12"/>
        <v>0</v>
      </c>
      <c r="R128" s="67">
        <v>24</v>
      </c>
      <c r="S128" s="67" cm="1">
        <f t="array" ref="S128">IFERROR(INDEX($O$7:$O$201,S79),"N/A")</f>
        <v>0</v>
      </c>
      <c r="T128" s="67" cm="1">
        <f t="array" ref="T128">IFERROR(INDEX($O$7:$O$201,T79),"N/A")</f>
        <v>0</v>
      </c>
      <c r="U128" s="67" cm="1">
        <f t="array" ref="U128">IFERROR(INDEX($O$7:$O$201,U79),"N/A")</f>
        <v>0</v>
      </c>
      <c r="V128" s="67" cm="1">
        <f t="array" ref="V128">IFERROR(INDEX($O$7:$O$201,V79),"N/A")</f>
        <v>0</v>
      </c>
      <c r="W128" s="67" cm="1">
        <f t="array" ref="W128">IFERROR(INDEX($O$7:$O$201,W79),"N/A")</f>
        <v>0</v>
      </c>
    </row>
    <row r="129" spans="1:23" x14ac:dyDescent="0.25">
      <c r="A129" s="71" t="str">
        <f>'Psychosocial - Behaviors'!A9</f>
        <v>Socially Unacceptable Behaviors - Participant expresses him/herself, or would without an intervention, in an inappropriate or unacceptable manner. Includes disruptive, infantile, or socially inappropriate behavior (e.g., inappropriate sexual comments or other behaviors, disrobing, smearing/ throwing food or feces).</v>
      </c>
      <c r="B129" t="str">
        <f>'Psychosocial - Behaviors'!B9</f>
        <v>Yes</v>
      </c>
      <c r="C129">
        <f>'Psychosocial - Behaviors'!C9</f>
        <v>0</v>
      </c>
      <c r="D129">
        <f>'Psychosocial - Behaviors'!D9</f>
        <v>0</v>
      </c>
      <c r="E129">
        <f>'Psychosocial - Behaviors'!E9</f>
        <v>0</v>
      </c>
      <c r="F129">
        <f>'Psychosocial - Behaviors'!F9</f>
        <v>0</v>
      </c>
      <c r="G129">
        <f>'Psychosocial - Behaviors'!G9</f>
        <v>0</v>
      </c>
      <c r="H129" s="72">
        <f>'Psychosocial - Behaviors'!H9</f>
        <v>0</v>
      </c>
      <c r="I129" s="71" t="str">
        <f t="shared" si="8"/>
        <v>Socially Unacceptable Behaviors - Participant expresses him/herself, or would without an intervention, in an inappropriate orinappropriate behavior (e.g., inappropriate sexual comments or other behaviors, disrobing, smearing/ throwing food or feces).</v>
      </c>
      <c r="J129" t="s">
        <v>599</v>
      </c>
      <c r="K129" t="s">
        <v>599</v>
      </c>
      <c r="L129" t="s">
        <v>599</v>
      </c>
      <c r="M129" t="s">
        <v>599</v>
      </c>
      <c r="N129" t="s">
        <v>392</v>
      </c>
      <c r="O129" s="72">
        <f t="shared" si="12"/>
        <v>0</v>
      </c>
      <c r="R129" s="67">
        <v>25</v>
      </c>
      <c r="S129" s="67" t="str" cm="1">
        <f t="array" ref="S129">IFERROR(INDEX($O$7:$O$201,S80),"N/A")</f>
        <v>N/A</v>
      </c>
      <c r="T129" s="67" cm="1">
        <f t="array" ref="T129">IFERROR(INDEX($O$7:$O$201,T80),"N/A")</f>
        <v>0</v>
      </c>
      <c r="U129" s="67" cm="1">
        <f t="array" ref="U129">IFERROR(INDEX($O$7:$O$201,U80),"N/A")</f>
        <v>0</v>
      </c>
      <c r="V129" s="67" cm="1">
        <f t="array" ref="V129">IFERROR(INDEX($O$7:$O$201,V80),"N/A")</f>
        <v>0</v>
      </c>
      <c r="W129" s="67" cm="1">
        <f t="array" ref="W129">IFERROR(INDEX($O$7:$O$201,W80),"N/A")</f>
        <v>0</v>
      </c>
    </row>
    <row r="130" spans="1:23" x14ac:dyDescent="0.25">
      <c r="A130" s="71" t="str">
        <f>'Psychosocial - Behaviors'!A10</f>
        <v>Fire setting or preoccupation with fire - Participant has, or would without intervention, set fires or has an excessive fascination with fire.</v>
      </c>
      <c r="B130" t="str">
        <f>'Psychosocial - Behaviors'!B10</f>
        <v>Yes</v>
      </c>
      <c r="C130">
        <f>'Psychosocial - Behaviors'!C10</f>
        <v>0</v>
      </c>
      <c r="D130">
        <f>'Psychosocial - Behaviors'!D10</f>
        <v>0</v>
      </c>
      <c r="E130">
        <f>'Psychosocial - Behaviors'!E10</f>
        <v>0</v>
      </c>
      <c r="F130">
        <f>'Psychosocial - Behaviors'!F10</f>
        <v>0</v>
      </c>
      <c r="G130">
        <f>'Psychosocial - Behaviors'!G10</f>
        <v>0</v>
      </c>
      <c r="H130" s="72">
        <f>'Psychosocial - Behaviors'!H10</f>
        <v>0</v>
      </c>
      <c r="I130" s="71" t="str">
        <f t="shared" si="8"/>
        <v>Fire setting or preoccupation with fire - Participant has, or would without intervention, set fires or has an excessive fascireoccupation with fire - Participant has, or would without intervention, set fires or has an excessive fascination with fire.</v>
      </c>
      <c r="J130" t="s">
        <v>599</v>
      </c>
      <c r="K130" t="s">
        <v>599</v>
      </c>
      <c r="L130" t="s">
        <v>599</v>
      </c>
      <c r="M130" t="s">
        <v>599</v>
      </c>
      <c r="N130" t="s">
        <v>399</v>
      </c>
      <c r="O130" s="72">
        <f t="shared" si="12"/>
        <v>0</v>
      </c>
      <c r="R130" s="67">
        <v>26</v>
      </c>
      <c r="S130" s="67" t="str" cm="1">
        <f t="array" ref="S130">IFERROR(INDEX($O$7:$O$201,S81),"N/A")</f>
        <v>N/A</v>
      </c>
      <c r="T130" s="67" t="str" cm="1">
        <f t="array" ref="T130">IFERROR(INDEX($O$7:$O$201,T81),"N/A")</f>
        <v>N/A</v>
      </c>
      <c r="U130" s="67" cm="1">
        <f t="array" ref="U130">IFERROR(INDEX($O$7:$O$201,U81),"N/A")</f>
        <v>0</v>
      </c>
      <c r="V130" s="67" cm="1">
        <f t="array" ref="V130">IFERROR(INDEX($O$7:$O$201,V81),"N/A")</f>
        <v>0</v>
      </c>
      <c r="W130" s="67" cm="1">
        <f t="array" ref="W130">IFERROR(INDEX($O$7:$O$201,W81),"N/A")</f>
        <v>0</v>
      </c>
    </row>
    <row r="131" spans="1:23" x14ac:dyDescent="0.25">
      <c r="A131" s="71" t="str">
        <f>'Psychosocial - Behaviors'!A11</f>
        <v xml:space="preserve">Injurious to animals - Participant displays, or would without intervention, behaviors that would result in the injury of an animal. </v>
      </c>
      <c r="B131" t="str">
        <f>'Psychosocial - Behaviors'!B11</f>
        <v>Yes</v>
      </c>
      <c r="C131">
        <f>'Psychosocial - Behaviors'!C11</f>
        <v>0</v>
      </c>
      <c r="D131">
        <f>'Psychosocial - Behaviors'!D11</f>
        <v>0</v>
      </c>
      <c r="E131">
        <f>'Psychosocial - Behaviors'!E11</f>
        <v>0</v>
      </c>
      <c r="F131">
        <f>'Psychosocial - Behaviors'!F11</f>
        <v>0</v>
      </c>
      <c r="G131">
        <f>'Psychosocial - Behaviors'!G11</f>
        <v>0</v>
      </c>
      <c r="H131" s="72">
        <f>'Psychosocial - Behaviors'!H11</f>
        <v>0</v>
      </c>
      <c r="I131" s="71" t="str">
        <f t="shared" si="8"/>
        <v xml:space="preserve">Injurious to animals - Participant displays, or would without intervention, behaviors that would result in the injury of an aus to animals - Participant displays, or would without intervention, behaviors that would result in the injury of an animal. </v>
      </c>
      <c r="J131" t="s">
        <v>599</v>
      </c>
      <c r="K131" t="s">
        <v>599</v>
      </c>
      <c r="L131" t="s">
        <v>599</v>
      </c>
      <c r="M131" t="s">
        <v>599</v>
      </c>
      <c r="N131" t="s">
        <v>368</v>
      </c>
      <c r="O131" s="72">
        <f t="shared" si="12"/>
        <v>0</v>
      </c>
      <c r="R131" s="67">
        <v>27</v>
      </c>
      <c r="S131" s="67" t="str" cm="1">
        <f t="array" ref="S131">IFERROR(INDEX($O$7:$O$201,S82),"N/A")</f>
        <v>N/A</v>
      </c>
      <c r="T131" s="67" t="str" cm="1">
        <f t="array" ref="T131">IFERROR(INDEX($O$7:$O$201,T82),"N/A")</f>
        <v>N/A</v>
      </c>
      <c r="U131" s="67" cm="1">
        <f t="array" ref="U131">IFERROR(INDEX($O$7:$O$201,U82),"N/A")</f>
        <v>0</v>
      </c>
      <c r="V131" s="67" cm="1">
        <f t="array" ref="V131">IFERROR(INDEX($O$7:$O$201,V82),"N/A")</f>
        <v>0</v>
      </c>
      <c r="W131" s="67" cm="1">
        <f t="array" ref="W131">IFERROR(INDEX($O$7:$O$201,W82),"N/A")</f>
        <v>0</v>
      </c>
    </row>
    <row r="132" spans="1:23" x14ac:dyDescent="0.25">
      <c r="A132" s="71" t="str">
        <f>'Psychosocial - Behaviors'!A12</f>
        <v>Refusing ADL/IADL and/or medical care - Participant resists required assistance (e.g., resists ADL assistance or medications).</v>
      </c>
      <c r="B132" t="str">
        <f>'Psychosocial - Behaviors'!B12</f>
        <v>Yes</v>
      </c>
      <c r="C132">
        <f>'Psychosocial - Behaviors'!C12</f>
        <v>0</v>
      </c>
      <c r="D132">
        <f>'Psychosocial - Behaviors'!D12</f>
        <v>0</v>
      </c>
      <c r="E132">
        <f>'Psychosocial - Behaviors'!E12</f>
        <v>0</v>
      </c>
      <c r="F132">
        <f>'Psychosocial - Behaviors'!F12</f>
        <v>0</v>
      </c>
      <c r="G132">
        <f>'Psychosocial - Behaviors'!G12</f>
        <v>0</v>
      </c>
      <c r="H132" s="72">
        <f>'Psychosocial - Behaviors'!H12</f>
        <v>0</v>
      </c>
      <c r="I132" s="71" t="str">
        <f t="shared" si="8"/>
        <v>Refusing ADL/IADL and/or medical care - Participant resists required assistance (e.g., resists ADL assistance or medications)efusing ADL/IADL and/or medical care - Participant resists required assistance (e.g., resists ADL assistance or medications).</v>
      </c>
      <c r="J132" t="s">
        <v>599</v>
      </c>
      <c r="K132" t="s">
        <v>599</v>
      </c>
      <c r="L132" t="s">
        <v>466</v>
      </c>
      <c r="M132" t="s">
        <v>599</v>
      </c>
      <c r="N132" t="s">
        <v>431</v>
      </c>
      <c r="O132" s="72">
        <f t="shared" si="12"/>
        <v>0</v>
      </c>
      <c r="R132" s="67">
        <v>28</v>
      </c>
      <c r="S132" s="67" t="str" cm="1">
        <f t="array" ref="S132">IFERROR(INDEX($O$7:$O$201,S83),"N/A")</f>
        <v>N/A</v>
      </c>
      <c r="T132" s="67" t="str" cm="1">
        <f t="array" ref="T132">IFERROR(INDEX($O$7:$O$201,T83),"N/A")</f>
        <v>N/A</v>
      </c>
      <c r="U132" s="67" cm="1">
        <f t="array" ref="U132">IFERROR(INDEX($O$7:$O$201,U83),"N/A")</f>
        <v>0</v>
      </c>
      <c r="V132" s="67" cm="1">
        <f t="array" ref="V132">IFERROR(INDEX($O$7:$O$201,V83),"N/A")</f>
        <v>0</v>
      </c>
      <c r="W132" s="67" cm="1">
        <f t="array" ref="W132">IFERROR(INDEX($O$7:$O$201,W83),"N/A")</f>
        <v>0</v>
      </c>
    </row>
    <row r="133" spans="1:23" x14ac:dyDescent="0.25">
      <c r="A133" s="71" t="str">
        <f>'Psychosocial - Behaviors'!A13</f>
        <v>Pica (Ingestion of non-nutritive substances) - Participant ingests, or would without an intervention, non-food items (e.g., liquid detergent, coins, paper clips, cigarettes).</v>
      </c>
      <c r="B133" t="str">
        <f>'Psychosocial - Behaviors'!B13</f>
        <v>Yes</v>
      </c>
      <c r="C133">
        <f>'Psychosocial - Behaviors'!C13</f>
        <v>0</v>
      </c>
      <c r="D133">
        <f>'Psychosocial - Behaviors'!D13</f>
        <v>0</v>
      </c>
      <c r="E133">
        <f>'Psychosocial - Behaviors'!E13</f>
        <v>0</v>
      </c>
      <c r="F133">
        <f>'Psychosocial - Behaviors'!F13</f>
        <v>0</v>
      </c>
      <c r="G133">
        <f>'Psychosocial - Behaviors'!G13</f>
        <v>0</v>
      </c>
      <c r="H133" s="72">
        <f>'Psychosocial - Behaviors'!H13</f>
        <v>0</v>
      </c>
      <c r="I133" s="71" t="str">
        <f t="shared" si="8"/>
        <v>Pica (Ingestion of non-nutritive substances) - Participant ingests, or would without an intervention, non-food items (e.g., lrticipant ingests, or would without an intervention, non-food items (e.g., liquid detergent, coins, paper clips, cigarettes).</v>
      </c>
      <c r="J133" t="s">
        <v>599</v>
      </c>
      <c r="K133" t="s">
        <v>599</v>
      </c>
      <c r="L133" t="s">
        <v>599</v>
      </c>
      <c r="M133" t="s">
        <v>599</v>
      </c>
      <c r="N133" t="s">
        <v>414</v>
      </c>
      <c r="O133" s="72">
        <f t="shared" si="12"/>
        <v>0</v>
      </c>
      <c r="R133" s="67">
        <v>29</v>
      </c>
      <c r="S133" s="67" t="str" cm="1">
        <f t="array" ref="S133">IFERROR(INDEX($O$7:$O$201,S84),"N/A")</f>
        <v>N/A</v>
      </c>
      <c r="T133" s="67" t="str" cm="1">
        <f t="array" ref="T133">IFERROR(INDEX($O$7:$O$201,T84),"N/A")</f>
        <v>N/A</v>
      </c>
      <c r="U133" s="67" cm="1">
        <f t="array" ref="U133">IFERROR(INDEX($O$7:$O$201,U84),"N/A")</f>
        <v>0</v>
      </c>
      <c r="V133" s="67" cm="1">
        <f t="array" ref="V133">IFERROR(INDEX($O$7:$O$201,V84),"N/A")</f>
        <v>0</v>
      </c>
      <c r="W133" s="67" cm="1">
        <f t="array" ref="W133">IFERROR(INDEX($O$7:$O$201,W84),"N/A")</f>
        <v>0</v>
      </c>
    </row>
    <row r="134" spans="1:23" x14ac:dyDescent="0.25">
      <c r="A134" s="71" t="str">
        <f>'Psychosocial - Behaviors'!A14</f>
        <v>Agitation - Participant has a tendency, or would without an intervention, to suddenly or quickly become upset or violent.</v>
      </c>
      <c r="B134" t="str">
        <f>'Psychosocial - Behaviors'!B14</f>
        <v>Yes</v>
      </c>
      <c r="C134">
        <f>'Psychosocial - Behaviors'!C14</f>
        <v>0</v>
      </c>
      <c r="D134">
        <f>'Psychosocial - Behaviors'!D14</f>
        <v>0</v>
      </c>
      <c r="E134">
        <f>'Psychosocial - Behaviors'!E14</f>
        <v>0</v>
      </c>
      <c r="F134">
        <f>'Psychosocial - Behaviors'!F14</f>
        <v>0</v>
      </c>
      <c r="G134">
        <f>'Psychosocial - Behaviors'!G14</f>
        <v>0</v>
      </c>
      <c r="H134" s="72">
        <f>'Psychosocial - Behaviors'!H14</f>
        <v>0</v>
      </c>
      <c r="I134" s="71" t="str">
        <f t="shared" si="8"/>
        <v>Agitation - Participant has a tendency, or would without an intervention, to suddenly or quickly become upset or violent.Agitation - Participant has a tendency, or would without an intervention, to suddenly or quickly become upset or violent.</v>
      </c>
      <c r="J134" t="s">
        <v>599</v>
      </c>
      <c r="K134" t="s">
        <v>599</v>
      </c>
      <c r="L134" t="s">
        <v>476</v>
      </c>
      <c r="M134" t="s">
        <v>599</v>
      </c>
      <c r="N134" t="s">
        <v>448</v>
      </c>
      <c r="O134" s="72">
        <f t="shared" si="12"/>
        <v>0</v>
      </c>
      <c r="R134" s="67">
        <v>30</v>
      </c>
      <c r="S134" s="67" t="str" cm="1">
        <f t="array" ref="S134">IFERROR(INDEX($O$7:$O$201,S85),"N/A")</f>
        <v>N/A</v>
      </c>
      <c r="T134" s="67" t="str" cm="1">
        <f t="array" ref="T134">IFERROR(INDEX($O$7:$O$201,T85),"N/A")</f>
        <v>N/A</v>
      </c>
      <c r="U134" s="67" cm="1">
        <f t="array" ref="U134">IFERROR(INDEX($O$7:$O$201,U85),"N/A")</f>
        <v>0</v>
      </c>
      <c r="V134" s="67" cm="1">
        <f t="array" ref="V134">IFERROR(INDEX($O$7:$O$201,V85),"N/A")</f>
        <v>0</v>
      </c>
      <c r="W134" s="67" cm="1">
        <f t="array" ref="W134">IFERROR(INDEX($O$7:$O$201,W85),"N/A")</f>
        <v>0</v>
      </c>
    </row>
    <row r="135" spans="1:23" x14ac:dyDescent="0.25">
      <c r="A135" s="71" t="str">
        <f>'Psychosocial - Behaviors'!A15</f>
        <v>Impulsivity - Participant has a tendency, or would without an intervention, for sudden or spontaneous decisions or actions.</v>
      </c>
      <c r="B135" t="str">
        <f>'Psychosocial - Behaviors'!B15</f>
        <v>Yes</v>
      </c>
      <c r="C135">
        <f>'Psychosocial - Behaviors'!C15</f>
        <v>0</v>
      </c>
      <c r="D135">
        <f>'Psychosocial - Behaviors'!D15</f>
        <v>0</v>
      </c>
      <c r="E135">
        <f>'Psychosocial - Behaviors'!E15</f>
        <v>0</v>
      </c>
      <c r="F135">
        <f>'Psychosocial - Behaviors'!F15</f>
        <v>0</v>
      </c>
      <c r="G135">
        <f>'Psychosocial - Behaviors'!G15</f>
        <v>0</v>
      </c>
      <c r="H135" s="72">
        <f>'Psychosocial - Behaviors'!H15</f>
        <v>0</v>
      </c>
      <c r="I135" s="71" t="str">
        <f t="shared" si="8"/>
        <v>Impulsivity - Participant has a tendency, or would without an intervention, for sudden or spontaneous decisions or actions.Impulsivity - Participant has a tendency, or would without an intervention, for sudden or spontaneous decisions or actions.</v>
      </c>
      <c r="J135" t="s">
        <v>599</v>
      </c>
      <c r="K135" t="s">
        <v>599</v>
      </c>
      <c r="L135" t="s">
        <v>483</v>
      </c>
      <c r="M135" t="s">
        <v>599</v>
      </c>
      <c r="N135" t="s">
        <v>459</v>
      </c>
      <c r="O135" s="72">
        <f t="shared" si="12"/>
        <v>0</v>
      </c>
      <c r="R135" s="67">
        <v>31</v>
      </c>
      <c r="S135" s="67" t="str" cm="1">
        <f t="array" ref="S135">IFERROR(INDEX($O$7:$O$201,S86),"N/A")</f>
        <v>N/A</v>
      </c>
      <c r="T135" s="67" t="str" cm="1">
        <f t="array" ref="T135">IFERROR(INDEX($O$7:$O$201,T86),"N/A")</f>
        <v>N/A</v>
      </c>
      <c r="U135" s="67" cm="1">
        <f t="array" ref="U135">IFERROR(INDEX($O$7:$O$201,U86),"N/A")</f>
        <v>0</v>
      </c>
      <c r="V135" s="67" cm="1">
        <f t="array" ref="V135">IFERROR(INDEX($O$7:$O$201,V86),"N/A")</f>
        <v>0</v>
      </c>
      <c r="W135" s="67" cm="1">
        <f t="array" ref="W135">IFERROR(INDEX($O$7:$O$201,W86),"N/A")</f>
        <v>0</v>
      </c>
    </row>
    <row r="136" spans="1:23" x14ac:dyDescent="0.25">
      <c r="A136" s="71" t="str">
        <f>'Psychosocial - Behaviors'!A16</f>
        <v>Anxiety - The participant experiences feelings of anxiety (e.g., worry or tensions), often unrealistic or out of proportion to the situation. Common physical signs of anxiety include racing heart, sweating, feeling dizzy, nausea and rapid breathing.</v>
      </c>
      <c r="B136" t="str">
        <f>'Psychosocial - Behaviors'!B16</f>
        <v>Yes</v>
      </c>
      <c r="C136">
        <f>'Psychosocial - Behaviors'!C16</f>
        <v>0</v>
      </c>
      <c r="D136">
        <f>'Psychosocial - Behaviors'!D16</f>
        <v>0</v>
      </c>
      <c r="E136">
        <f>'Psychosocial - Behaviors'!E16</f>
        <v>0</v>
      </c>
      <c r="F136">
        <f>'Psychosocial - Behaviors'!F16</f>
        <v>0</v>
      </c>
      <c r="G136">
        <f>'Psychosocial - Behaviors'!G16</f>
        <v>0</v>
      </c>
      <c r="H136" s="72">
        <f>'Psychosocial - Behaviors'!H16</f>
        <v>0</v>
      </c>
      <c r="I136" s="71" t="str">
        <f t="shared" si="8"/>
        <v>Anxiety - The participant experiences feelings of anxiety (e.g., worry or tensions), often unrealistic or out of proportion tto the situation. Common physical signs of anxiety include racing heart, sweating, feeling dizzy, nausea and rapid breathing.</v>
      </c>
      <c r="J136" t="s">
        <v>599</v>
      </c>
      <c r="K136" t="s">
        <v>599</v>
      </c>
      <c r="L136" t="s">
        <v>490</v>
      </c>
      <c r="M136" t="s">
        <v>599</v>
      </c>
      <c r="N136" t="s">
        <v>468</v>
      </c>
      <c r="O136" s="72">
        <f t="shared" si="12"/>
        <v>0</v>
      </c>
      <c r="R136" s="67">
        <v>32</v>
      </c>
      <c r="S136" s="67" t="str" cm="1">
        <f t="array" ref="S136">IFERROR(INDEX($O$7:$O$201,S87),"N/A")</f>
        <v>N/A</v>
      </c>
      <c r="T136" s="67" t="str" cm="1">
        <f t="array" ref="T136">IFERROR(INDEX($O$7:$O$201,T87),"N/A")</f>
        <v>N/A</v>
      </c>
      <c r="U136" s="67" cm="1">
        <f t="array" ref="U136">IFERROR(INDEX($O$7:$O$201,U87),"N/A")</f>
        <v>0</v>
      </c>
      <c r="V136" s="67" cm="1">
        <f t="array" ref="V136">IFERROR(INDEX($O$7:$O$201,V87),"N/A")</f>
        <v>0</v>
      </c>
      <c r="W136" s="67" cm="1">
        <f t="array" ref="W136">IFERROR(INDEX($O$7:$O$201,W87),"N/A")</f>
        <v>0</v>
      </c>
    </row>
    <row r="137" spans="1:23" x14ac:dyDescent="0.25">
      <c r="A137" s="71" t="str">
        <f>'Psychosocial - Behaviors'!A17</f>
        <v>Withdrawal - Participant has a tendency, or would without an intervention, to retreat into or seclude oneself or to avoid conversation, interaction or activity.</v>
      </c>
      <c r="B137" t="str">
        <f>'Psychosocial - Behaviors'!B17</f>
        <v>Yes</v>
      </c>
      <c r="C137">
        <f>'Psychosocial - Behaviors'!C17</f>
        <v>0</v>
      </c>
      <c r="D137">
        <f>'Psychosocial - Behaviors'!D17</f>
        <v>0</v>
      </c>
      <c r="E137">
        <f>'Psychosocial - Behaviors'!E17</f>
        <v>0</v>
      </c>
      <c r="F137">
        <f>'Psychosocial - Behaviors'!F17</f>
        <v>0</v>
      </c>
      <c r="G137">
        <f>'Psychosocial - Behaviors'!G17</f>
        <v>0</v>
      </c>
      <c r="H137" s="72">
        <f>'Psychosocial - Behaviors'!H17</f>
        <v>0</v>
      </c>
      <c r="I137" s="71" t="str">
        <f t="shared" si="8"/>
        <v>Withdrawal - Participant has a tendency, or would without an intervention, to retreat into or seclude oneself or to avoid conency, or would without an intervention, to retreat into or seclude oneself or to avoid conversation, interaction or activity.</v>
      </c>
      <c r="J137" t="s">
        <v>599</v>
      </c>
      <c r="K137" t="s">
        <v>599</v>
      </c>
      <c r="L137" t="s">
        <v>599</v>
      </c>
      <c r="M137" t="s">
        <v>599</v>
      </c>
      <c r="N137" t="s">
        <v>442</v>
      </c>
      <c r="O137" s="72">
        <f t="shared" si="12"/>
        <v>0</v>
      </c>
      <c r="R137" s="67">
        <v>33</v>
      </c>
      <c r="S137" s="67" t="str" cm="1">
        <f t="array" ref="S137">IFERROR(INDEX($O$7:$O$201,S88),"N/A")</f>
        <v>N/A</v>
      </c>
      <c r="T137" s="67" t="str" cm="1">
        <f t="array" ref="T137">IFERROR(INDEX($O$7:$O$201,T88),"N/A")</f>
        <v>N/A</v>
      </c>
      <c r="U137" s="67" cm="1">
        <f t="array" ref="U137">IFERROR(INDEX($O$7:$O$201,U88),"N/A")</f>
        <v>0</v>
      </c>
      <c r="V137" s="67" cm="1">
        <f t="array" ref="V137">IFERROR(INDEX($O$7:$O$201,V88),"N/A")</f>
        <v>0</v>
      </c>
      <c r="W137" s="67" cm="1">
        <f t="array" ref="W137">IFERROR(INDEX($O$7:$O$201,W88),"N/A")</f>
        <v>0</v>
      </c>
    </row>
    <row r="138" spans="1:23" x14ac:dyDescent="0.25">
      <c r="A138" s="71" t="str">
        <f>'Psychosocial - Behaviors'!A18</f>
        <v>Difficulties regulating emotions - Participant has instances, or would without an intervention, of emotional reactions that are atypical of others in similar situations.</v>
      </c>
      <c r="B138" t="str">
        <f>'Psychosocial - Behaviors'!B18</f>
        <v>Yes</v>
      </c>
      <c r="C138">
        <f>'Psychosocial - Behaviors'!C18</f>
        <v>0</v>
      </c>
      <c r="D138">
        <f>'Psychosocial - Behaviors'!D18</f>
        <v>0</v>
      </c>
      <c r="E138">
        <f>'Psychosocial - Behaviors'!E18</f>
        <v>0</v>
      </c>
      <c r="F138">
        <f>'Psychosocial - Behaviors'!F18</f>
        <v>0</v>
      </c>
      <c r="G138">
        <f>'Psychosocial - Behaviors'!G18</f>
        <v>0</v>
      </c>
      <c r="H138" s="72">
        <f>'Psychosocial - Behaviors'!H18</f>
        <v>0</v>
      </c>
      <c r="I138" s="71" t="str">
        <f t="shared" si="8"/>
        <v>Difficulties regulating emotions - Participant has instances, or would without an intervention, of emotional reactions that ant has instances, or would without an intervention, of emotional reactions that are atypical of others in similar situations.</v>
      </c>
      <c r="J138" t="s">
        <v>599</v>
      </c>
      <c r="K138" t="s">
        <v>599</v>
      </c>
      <c r="L138" s="66" t="s">
        <v>462</v>
      </c>
      <c r="M138" t="s">
        <v>599</v>
      </c>
      <c r="N138" t="s">
        <v>361</v>
      </c>
      <c r="O138" s="72">
        <f t="shared" si="12"/>
        <v>0</v>
      </c>
      <c r="R138" s="67">
        <v>34</v>
      </c>
      <c r="S138" s="67" t="str" cm="1">
        <f t="array" ref="S138">IFERROR(INDEX($O$7:$O$201,S89),"N/A")</f>
        <v>N/A</v>
      </c>
      <c r="T138" s="67" t="str" cm="1">
        <f t="array" ref="T138">IFERROR(INDEX($O$7:$O$201,T89),"N/A")</f>
        <v>N/A</v>
      </c>
      <c r="U138" s="67" cm="1">
        <f t="array" ref="U138">IFERROR(INDEX($O$7:$O$201,U89),"N/A")</f>
        <v>0</v>
      </c>
      <c r="V138" s="67" cm="1">
        <f t="array" ref="V138">IFERROR(INDEX($O$7:$O$201,V89),"N/A")</f>
        <v>0</v>
      </c>
      <c r="W138" s="67" cm="1">
        <f t="array" ref="W138">IFERROR(INDEX($O$7:$O$201,W89),"N/A")</f>
        <v>0</v>
      </c>
    </row>
    <row r="139" spans="1:23" x14ac:dyDescent="0.25">
      <c r="A139" s="71" t="str">
        <f>'Psychosocial - Behaviors'!A19</f>
        <v>Psychotic Behaviors - The participant experiences psychotic symptoms (such as: auditory hallucinations, visual hallucinations and/or delusions) that cause the participant to have markedly inappropriate behavior that affects the participant's daily functioning and social interactions. Behavior is characterized by marked difficulty interacting within social norms due to an altered perception of reality.</v>
      </c>
      <c r="B139" t="str">
        <f>'Psychosocial - Behaviors'!B19</f>
        <v>Yes</v>
      </c>
      <c r="C139">
        <f>'Psychosocial - Behaviors'!C19</f>
        <v>0</v>
      </c>
      <c r="D139">
        <f>'Psychosocial - Behaviors'!D19</f>
        <v>0</v>
      </c>
      <c r="E139">
        <f>'Psychosocial - Behaviors'!E19</f>
        <v>0</v>
      </c>
      <c r="F139">
        <f>'Psychosocial - Behaviors'!F19</f>
        <v>0</v>
      </c>
      <c r="G139">
        <f>'Psychosocial - Behaviors'!G19</f>
        <v>0</v>
      </c>
      <c r="H139" s="72">
        <f>'Psychosocial - Behaviors'!H19</f>
        <v>0</v>
      </c>
      <c r="I139" s="71" t="str">
        <f t="shared" si="8"/>
        <v>Psychotic Behaviors - The participant experiences psychotic symptoms (such as: auditory hallucinations, visual hallucinationsions. Behavior is characterized by marked difficulty interacting within social norms due to an altered perception of reality.</v>
      </c>
      <c r="J139" t="s">
        <v>599</v>
      </c>
      <c r="K139" t="s">
        <v>599</v>
      </c>
      <c r="L139" t="s">
        <v>599</v>
      </c>
      <c r="M139" t="s">
        <v>599</v>
      </c>
      <c r="N139" t="s">
        <v>472</v>
      </c>
      <c r="O139" s="72">
        <f t="shared" si="12"/>
        <v>0</v>
      </c>
      <c r="R139" s="67">
        <v>35</v>
      </c>
      <c r="S139" s="67" t="str" cm="1">
        <f t="array" ref="S139">IFERROR(INDEX($O$7:$O$201,S90),"N/A")</f>
        <v>N/A</v>
      </c>
      <c r="T139" s="67" t="str" cm="1">
        <f t="array" ref="T139">IFERROR(INDEX($O$7:$O$201,T90),"N/A")</f>
        <v>N/A</v>
      </c>
      <c r="U139" s="67" cm="1">
        <f t="array" ref="U139">IFERROR(INDEX($O$7:$O$201,U90),"N/A")</f>
        <v>0</v>
      </c>
      <c r="V139" s="67" cm="1">
        <f t="array" ref="V139">IFERROR(INDEX($O$7:$O$201,V90),"N/A")</f>
        <v>0</v>
      </c>
      <c r="W139" s="67" cm="1">
        <f t="array" ref="W139">IFERROR(INDEX($O$7:$O$201,W90),"N/A")</f>
        <v>0</v>
      </c>
    </row>
    <row r="140" spans="1:23" x14ac:dyDescent="0.25">
      <c r="A140" s="71" t="str">
        <f>'Psychosocial - Behaviors'!A20</f>
        <v>Manic Behaviors - The participant experiences elevated changes in mood states characterized by severe fluctuations in energy and activity level, inappropriate elation and grandiose notions. Manic behavior patterns include hyperactivity, marked irritability and/or grandiosity, increased energy and heightened mood.</v>
      </c>
      <c r="B140" t="str">
        <f>'Psychosocial - Behaviors'!B20</f>
        <v>Yes</v>
      </c>
      <c r="C140">
        <f>'Psychosocial - Behaviors'!C20</f>
        <v>0</v>
      </c>
      <c r="D140">
        <f>'Psychosocial - Behaviors'!D20</f>
        <v>0</v>
      </c>
      <c r="E140">
        <f>'Psychosocial - Behaviors'!E20</f>
        <v>0</v>
      </c>
      <c r="F140">
        <f>'Psychosocial - Behaviors'!F20</f>
        <v>0</v>
      </c>
      <c r="G140">
        <f>'Psychosocial - Behaviors'!G20</f>
        <v>0</v>
      </c>
      <c r="H140" s="72">
        <f>'Psychosocial - Behaviors'!H20</f>
        <v>0</v>
      </c>
      <c r="I140" s="71" t="str">
        <f t="shared" si="8"/>
        <v>Manic Behaviors - The participant experiences elevated changes in mood states characterized by severe fluctuations in energy  Manic behavior patterns include hyperactivity, marked irritability and/or grandiosity, increased energy and heightened mood.</v>
      </c>
      <c r="J140" t="s">
        <v>599</v>
      </c>
      <c r="K140" t="s">
        <v>599</v>
      </c>
      <c r="L140" t="s">
        <v>599</v>
      </c>
      <c r="M140" t="s">
        <v>599</v>
      </c>
      <c r="N140" t="s">
        <v>478</v>
      </c>
      <c r="O140" s="72">
        <f t="shared" si="12"/>
        <v>0</v>
      </c>
      <c r="R140" s="67">
        <v>36</v>
      </c>
      <c r="S140" s="67" t="str" cm="1">
        <f t="array" ref="S140">IFERROR(INDEX($O$7:$O$201,S91),"N/A")</f>
        <v>N/A</v>
      </c>
      <c r="T140" s="67" t="str" cm="1">
        <f t="array" ref="T140">IFERROR(INDEX($O$7:$O$201,T91),"N/A")</f>
        <v>N/A</v>
      </c>
      <c r="U140" s="67" cm="1">
        <f t="array" ref="U140">IFERROR(INDEX($O$7:$O$201,U91),"N/A")</f>
        <v>0</v>
      </c>
      <c r="V140" s="67" cm="1">
        <f t="array" ref="V140">IFERROR(INDEX($O$7:$O$201,V91),"N/A")</f>
        <v>0</v>
      </c>
      <c r="W140" s="67" cm="1">
        <f t="array" ref="W140">IFERROR(INDEX($O$7:$O$201,W91),"N/A")</f>
        <v>0</v>
      </c>
    </row>
    <row r="141" spans="1:23" x14ac:dyDescent="0.25">
      <c r="A141" s="71" t="str">
        <f>'Psychosocial - Behaviors'!A21</f>
        <v>Intrusiveness - Participant has a tendency, or would without an intervention, for entering personal or private space without regard or permission.</v>
      </c>
      <c r="B141" t="str">
        <f>'Psychosocial - Behaviors'!B21</f>
        <v>Yes</v>
      </c>
      <c r="C141">
        <f>'Psychosocial - Behaviors'!C21</f>
        <v>0</v>
      </c>
      <c r="D141">
        <f>'Psychosocial - Behaviors'!D21</f>
        <v>0</v>
      </c>
      <c r="E141">
        <f>'Psychosocial - Behaviors'!E21</f>
        <v>0</v>
      </c>
      <c r="F141">
        <f>'Psychosocial - Behaviors'!F21</f>
        <v>0</v>
      </c>
      <c r="G141">
        <f>'Psychosocial - Behaviors'!G21</f>
        <v>0</v>
      </c>
      <c r="H141" s="72">
        <f>'Psychosocial - Behaviors'!H21</f>
        <v>0</v>
      </c>
      <c r="I141" s="71" t="str">
        <f t="shared" si="8"/>
        <v>Intrusiveness - Participant has a tendency, or would without an intervention, for entering personal or private space without cipant has a tendency, or would without an intervention, for entering personal or private space without regard or permission.</v>
      </c>
      <c r="J141" t="s">
        <v>599</v>
      </c>
      <c r="K141" t="s">
        <v>599</v>
      </c>
      <c r="L141" t="s">
        <v>599</v>
      </c>
      <c r="M141" t="s">
        <v>599</v>
      </c>
      <c r="N141" t="s">
        <v>464</v>
      </c>
      <c r="O141" s="72">
        <f t="shared" si="12"/>
        <v>0</v>
      </c>
      <c r="R141" s="67">
        <v>37</v>
      </c>
      <c r="S141" s="67" t="str" cm="1">
        <f t="array" ref="S141">IFERROR(INDEX($O$7:$O$201,S92),"N/A")</f>
        <v>N/A</v>
      </c>
      <c r="T141" s="67" t="str" cm="1">
        <f t="array" ref="T141">IFERROR(INDEX($O$7:$O$201,T92),"N/A")</f>
        <v>N/A</v>
      </c>
      <c r="U141" s="67" cm="1">
        <f t="array" ref="U141">IFERROR(INDEX($O$7:$O$201,U92),"N/A")</f>
        <v>0</v>
      </c>
      <c r="V141" s="67" cm="1">
        <f t="array" ref="V141">IFERROR(INDEX($O$7:$O$201,V92),"N/A")</f>
        <v>0</v>
      </c>
      <c r="W141" s="67" cm="1">
        <f t="array" ref="W141">IFERROR(INDEX($O$7:$O$201,W92),"N/A")</f>
        <v>0</v>
      </c>
    </row>
    <row r="142" spans="1:23" x14ac:dyDescent="0.25">
      <c r="A142" s="71" t="str">
        <f>'Psychosocial - Behaviors'!A22</f>
        <v>Confabulation - The participant produces fabricated, distorted, or misinterpreted memories about his/herself or the world.</v>
      </c>
      <c r="B142" t="str">
        <f>'Psychosocial - Behaviors'!B22</f>
        <v>Yes</v>
      </c>
      <c r="C142">
        <f>'Psychosocial - Behaviors'!C22</f>
        <v>0</v>
      </c>
      <c r="D142">
        <f>'Psychosocial - Behaviors'!D22</f>
        <v>0</v>
      </c>
      <c r="E142">
        <f>'Psychosocial - Behaviors'!E22</f>
        <v>0</v>
      </c>
      <c r="F142">
        <f>'Psychosocial - Behaviors'!F22</f>
        <v>0</v>
      </c>
      <c r="G142">
        <f>'Psychosocial - Behaviors'!G22</f>
        <v>0</v>
      </c>
      <c r="H142" s="72">
        <f>'Psychosocial - Behaviors'!H22</f>
        <v>0</v>
      </c>
      <c r="I142" s="71" t="str">
        <f t="shared" ref="I142:I178" si="13">LEFT(A142,125)&amp;RIGHT(A142,125)</f>
        <v>Confabulation - The participant produces fabricated, distorted, or misinterpreted memories about his/herself or the world.Confabulation - The participant produces fabricated, distorted, or misinterpreted memories about his/herself or the world.</v>
      </c>
      <c r="J142" t="s">
        <v>599</v>
      </c>
      <c r="K142" t="s">
        <v>599</v>
      </c>
      <c r="L142" t="s">
        <v>599</v>
      </c>
      <c r="M142" t="s">
        <v>599</v>
      </c>
      <c r="N142" t="s">
        <v>485</v>
      </c>
      <c r="O142" s="72">
        <f t="shared" si="12"/>
        <v>0</v>
      </c>
      <c r="R142" s="67">
        <v>38</v>
      </c>
      <c r="S142" s="67" t="str" cm="1">
        <f t="array" ref="S142">IFERROR(INDEX($O$7:$O$201,S93),"N/A")</f>
        <v>N/A</v>
      </c>
      <c r="T142" s="67" t="str" cm="1">
        <f t="array" ref="T142">IFERROR(INDEX($O$7:$O$201,T93),"N/A")</f>
        <v>N/A</v>
      </c>
      <c r="U142" s="67" cm="1">
        <f t="array" ref="U142">IFERROR(INDEX($O$7:$O$201,U93),"N/A")</f>
        <v>0</v>
      </c>
      <c r="V142" s="67" cm="1">
        <f t="array" ref="V142">IFERROR(INDEX($O$7:$O$201,V93),"N/A")</f>
        <v>0</v>
      </c>
      <c r="W142" s="67" cm="1">
        <f t="array" ref="W142">IFERROR(INDEX($O$7:$O$201,W93),"N/A")</f>
        <v>1</v>
      </c>
    </row>
    <row r="143" spans="1:23" x14ac:dyDescent="0.25">
      <c r="A143" s="71" t="str">
        <f>'Psychosocial - Behaviors'!A23</f>
        <v>Verbal Perseveration - Participant engages, or would without intervention, in continuous verbal repetition (such as of a word or phrase)</v>
      </c>
      <c r="B143" t="str">
        <f>'Psychosocial - Behaviors'!B23</f>
        <v>Yes</v>
      </c>
      <c r="C143">
        <f>'Psychosocial - Behaviors'!C23</f>
        <v>0</v>
      </c>
      <c r="D143">
        <f>'Psychosocial - Behaviors'!D23</f>
        <v>0</v>
      </c>
      <c r="E143">
        <f>'Psychosocial - Behaviors'!E23</f>
        <v>0</v>
      </c>
      <c r="F143">
        <f>'Psychosocial - Behaviors'!F23</f>
        <v>0</v>
      </c>
      <c r="G143">
        <f>'Psychosocial - Behaviors'!G23</f>
        <v>0</v>
      </c>
      <c r="H143" s="72">
        <f>'Psychosocial - Behaviors'!H23</f>
        <v>0</v>
      </c>
      <c r="I143" s="71" t="str">
        <f t="shared" si="13"/>
        <v>Verbal Perseveration - Participant engages, or would without intervention, in continuous verbal repetition (such as of a wordeveration - Participant engages, or would without intervention, in continuous verbal repetition (such as of a word or phrase)</v>
      </c>
      <c r="J143" t="s">
        <v>599</v>
      </c>
      <c r="K143" t="s">
        <v>599</v>
      </c>
      <c r="L143" t="s">
        <v>599</v>
      </c>
      <c r="M143" t="s">
        <v>599</v>
      </c>
      <c r="N143" t="s">
        <v>492</v>
      </c>
      <c r="O143" s="72">
        <f t="shared" si="12"/>
        <v>0</v>
      </c>
      <c r="R143" s="67">
        <v>39</v>
      </c>
      <c r="S143" s="67" t="str" cm="1">
        <f t="array" ref="S143">IFERROR(INDEX($O$7:$O$201,S94),"N/A")</f>
        <v>N/A</v>
      </c>
      <c r="T143" s="67" t="str" cm="1">
        <f t="array" ref="T143">IFERROR(INDEX($O$7:$O$201,T94),"N/A")</f>
        <v>N/A</v>
      </c>
      <c r="U143" s="67" cm="1">
        <f t="array" ref="U143">IFERROR(INDEX($O$7:$O$201,U94),"N/A")</f>
        <v>0</v>
      </c>
      <c r="V143" s="67" cm="1">
        <f t="array" ref="V143">IFERROR(INDEX($O$7:$O$201,V94),"N/A")</f>
        <v>0</v>
      </c>
      <c r="W143" s="67" cm="1">
        <f t="array" ref="W143">IFERROR(INDEX($O$7:$O$201,W94),"N/A")</f>
        <v>0</v>
      </c>
    </row>
    <row r="144" spans="1:23" x14ac:dyDescent="0.25">
      <c r="A144" s="71" t="str">
        <f>'Psychosocial - Behaviors'!A24</f>
        <v>Constant Vocalization - Participant exhibits constant vocalizations, such as screaming, crying, laughing, or verbal threat. "Constant" is defined as an occurrence on average of fifteen minutes of each waking hour.</v>
      </c>
      <c r="B144" t="str">
        <f>'Psychosocial - Behaviors'!B24</f>
        <v>Yes</v>
      </c>
      <c r="C144">
        <f>'Psychosocial - Behaviors'!C24</f>
        <v>0</v>
      </c>
      <c r="D144">
        <f>'Psychosocial - Behaviors'!D24</f>
        <v>0</v>
      </c>
      <c r="E144">
        <f>'Psychosocial - Behaviors'!E24</f>
        <v>0</v>
      </c>
      <c r="F144">
        <f>'Psychosocial - Behaviors'!F24</f>
        <v>0</v>
      </c>
      <c r="G144">
        <f>'Psychosocial - Behaviors'!G24</f>
        <v>0</v>
      </c>
      <c r="H144" s="72">
        <f>'Psychosocial - Behaviors'!H24</f>
        <v>0</v>
      </c>
      <c r="I144" s="71" t="str">
        <f t="shared" si="13"/>
        <v>Constant Vocalization - Participant exhibits constant vocalizations, such as screaming, crying, laughing, or verbal threat. "crying, laughing, or verbal threat. "Constant" is defined as an occurrence on average of fifteen minutes of each waking hour.</v>
      </c>
      <c r="J144" t="s">
        <v>599</v>
      </c>
      <c r="K144" t="s">
        <v>599</v>
      </c>
      <c r="L144" t="s">
        <v>599</v>
      </c>
      <c r="M144" t="s">
        <v>599</v>
      </c>
      <c r="N144" t="s">
        <v>498</v>
      </c>
      <c r="O144" s="72">
        <f t="shared" si="12"/>
        <v>0</v>
      </c>
      <c r="R144" s="67">
        <v>40</v>
      </c>
      <c r="S144" s="67" t="str" cm="1">
        <f t="array" ref="S144">IFERROR(INDEX($O$7:$O$201,S95),"N/A")</f>
        <v>N/A</v>
      </c>
      <c r="T144" s="67" t="str" cm="1">
        <f t="array" ref="T144">IFERROR(INDEX($O$7:$O$201,T95),"N/A")</f>
        <v>N/A</v>
      </c>
      <c r="U144" s="67" cm="1">
        <f t="array" ref="U144">IFERROR(INDEX($O$7:$O$201,U95),"N/A")</f>
        <v>0</v>
      </c>
      <c r="V144" s="67" cm="1">
        <f t="array" ref="V144">IFERROR(INDEX($O$7:$O$201,V95),"N/A")</f>
        <v>0</v>
      </c>
      <c r="W144" s="67" t="str" cm="1">
        <f t="array" ref="W144">IFERROR(INDEX($O$7:$O$201,W95),"N/A")</f>
        <v>N/A</v>
      </c>
    </row>
    <row r="145" spans="1:23" x14ac:dyDescent="0.25">
      <c r="A145" s="71" t="str">
        <f>'Psychosocial - Behaviors'!A25</f>
        <v>Wandering/elopement - Participant purposefully, or would without an intervention, leaves an area or group without telling others or departs from the supervising staff, caregiver, parent or other guardian unexpectedly resulting in increased vulnerability.</v>
      </c>
      <c r="B145" t="str">
        <f>'Psychosocial - Behaviors'!B25</f>
        <v>Yes</v>
      </c>
      <c r="C145">
        <f>'Psychosocial - Behaviors'!C25</f>
        <v>0</v>
      </c>
      <c r="D145">
        <f>'Psychosocial - Behaviors'!D25</f>
        <v>0</v>
      </c>
      <c r="E145">
        <f>'Psychosocial - Behaviors'!E25</f>
        <v>0</v>
      </c>
      <c r="F145">
        <f>'Psychosocial - Behaviors'!F25</f>
        <v>0</v>
      </c>
      <c r="G145">
        <f>'Psychosocial - Behaviors'!G25</f>
        <v>0</v>
      </c>
      <c r="H145" s="72">
        <f>'Psychosocial - Behaviors'!H25</f>
        <v>0</v>
      </c>
      <c r="I145" s="71" t="str">
        <f t="shared" si="13"/>
        <v>Wandering/elopement - Participant purposefully, or would without an intervention, leaves an area or group without telling othor departs from the supervising staff, caregiver, parent or other guardian unexpectedly resulting in increased vulnerability.</v>
      </c>
      <c r="J145" t="s">
        <v>599</v>
      </c>
      <c r="K145" t="s">
        <v>599</v>
      </c>
      <c r="L145" t="s">
        <v>599</v>
      </c>
      <c r="M145" t="s">
        <v>599</v>
      </c>
      <c r="N145" t="s">
        <v>422</v>
      </c>
      <c r="O145" s="72">
        <f t="shared" si="12"/>
        <v>0</v>
      </c>
      <c r="R145" s="67">
        <v>41</v>
      </c>
      <c r="S145" s="67" t="str" cm="1">
        <f t="array" ref="S145">IFERROR(INDEX($O$7:$O$201,S96),"N/A")</f>
        <v>N/A</v>
      </c>
      <c r="T145" s="67" t="str" cm="1">
        <f t="array" ref="T145">IFERROR(INDEX($O$7:$O$201,T96),"N/A")</f>
        <v>N/A</v>
      </c>
      <c r="U145" s="67" cm="1">
        <f t="array" ref="U145">IFERROR(INDEX($O$7:$O$201,U96),"N/A")</f>
        <v>0</v>
      </c>
      <c r="V145" s="67" cm="1">
        <f t="array" ref="V145">IFERROR(INDEX($O$7:$O$201,V96),"N/A")</f>
        <v>0</v>
      </c>
      <c r="W145" s="67" cm="1">
        <f t="array" ref="W145">IFERROR(INDEX($O$7:$O$201,W96),"N/A")</f>
        <v>0</v>
      </c>
    </row>
    <row r="146" spans="1:23" x14ac:dyDescent="0.25">
      <c r="A146" s="71" t="str">
        <f>'Psychosocial - Behaviors'!A26</f>
        <v>Susceptibility to victimization - Participant engages in, or would without an intervention, behaviors that increase or could potentially increase the participant's level of risk or harm or exploitation by others, such as befriending strangers.</v>
      </c>
      <c r="B146" t="str">
        <f>'Psychosocial - Behaviors'!B26</f>
        <v>Yes</v>
      </c>
      <c r="C146">
        <f>'Psychosocial - Behaviors'!C26</f>
        <v>0</v>
      </c>
      <c r="D146">
        <f>'Psychosocial - Behaviors'!D26</f>
        <v>0</v>
      </c>
      <c r="E146">
        <f>'Psychosocial - Behaviors'!E26</f>
        <v>0</v>
      </c>
      <c r="F146">
        <f>'Psychosocial - Behaviors'!F26</f>
        <v>0</v>
      </c>
      <c r="G146">
        <f>'Psychosocial - Behaviors'!G26</f>
        <v>0</v>
      </c>
      <c r="H146" s="72">
        <f>'Psychosocial - Behaviors'!H26</f>
        <v>0</v>
      </c>
      <c r="I146" s="71" t="str">
        <f t="shared" si="13"/>
        <v>Susceptibility to victimization - Participant engages in, or would without an intervention, behaviors that increase or could  could potentially increase the participant's level of risk or harm or exploitation by others, such as befriending strangers.</v>
      </c>
      <c r="J146" t="s">
        <v>599</v>
      </c>
      <c r="K146" t="s">
        <v>599</v>
      </c>
      <c r="L146" t="s">
        <v>470</v>
      </c>
      <c r="M146" t="s">
        <v>599</v>
      </c>
      <c r="N146" t="s">
        <v>437</v>
      </c>
      <c r="O146" s="72">
        <f t="shared" si="12"/>
        <v>0</v>
      </c>
      <c r="R146" s="67">
        <v>42</v>
      </c>
      <c r="S146" s="67" t="str" cm="1">
        <f t="array" ref="S146">IFERROR(INDEX($O$7:$O$201,S97),"N/A")</f>
        <v>N/A</v>
      </c>
      <c r="T146" s="67" t="str" cm="1">
        <f t="array" ref="T146">IFERROR(INDEX($O$7:$O$201,T97),"N/A")</f>
        <v>N/A</v>
      </c>
      <c r="U146" s="67" cm="1">
        <f t="array" ref="U146">IFERROR(INDEX($O$7:$O$201,U97),"N/A")</f>
        <v>0</v>
      </c>
      <c r="V146" s="67" cm="1">
        <f t="array" ref="V146">IFERROR(INDEX($O$7:$O$201,V97),"N/A")</f>
        <v>0</v>
      </c>
      <c r="W146" s="67" t="str" cm="1">
        <f t="array" ref="W146">IFERROR(INDEX($O$7:$O$201,W97),"N/A")</f>
        <v>N/A</v>
      </c>
    </row>
    <row r="147" spans="1:23" x14ac:dyDescent="0.25">
      <c r="A147" s="71" t="str">
        <f>'Psychosocial - Behaviors'!A27</f>
        <v>Legal Involvement - Participant has been engaged with or is at risk of being engaged with law enforcement, arrested, and/or convicted of breaking a law or laws</v>
      </c>
      <c r="B147" t="str">
        <f>'Psychosocial - Behaviors'!B27</f>
        <v>Yes</v>
      </c>
      <c r="C147">
        <f>'Psychosocial - Behaviors'!C27</f>
        <v>0</v>
      </c>
      <c r="D147">
        <f>'Psychosocial - Behaviors'!D27</f>
        <v>0</v>
      </c>
      <c r="E147">
        <f>'Psychosocial - Behaviors'!E27</f>
        <v>0</v>
      </c>
      <c r="F147">
        <f>'Psychosocial - Behaviors'!F27</f>
        <v>0</v>
      </c>
      <c r="G147">
        <f>'Psychosocial - Behaviors'!G27</f>
        <v>0</v>
      </c>
      <c r="H147" s="72">
        <f>'Psychosocial - Behaviors'!H27</f>
        <v>0</v>
      </c>
      <c r="I147" s="71" t="str">
        <f t="shared" si="13"/>
        <v>Legal Involvement - Participant has been engaged with or is at risk of being engaged with law enforcement, arrested, and/or cs been engaged with or is at risk of being engaged with law enforcement, arrested, and/or convicted of breaking a law or laws</v>
      </c>
      <c r="J147" t="s">
        <v>599</v>
      </c>
      <c r="K147" t="s">
        <v>599</v>
      </c>
      <c r="L147" t="s">
        <v>599</v>
      </c>
      <c r="M147" t="s">
        <v>599</v>
      </c>
      <c r="N147" t="s">
        <v>380</v>
      </c>
      <c r="O147" s="72">
        <f t="shared" si="12"/>
        <v>0</v>
      </c>
      <c r="R147" s="67">
        <v>43</v>
      </c>
      <c r="S147" s="67" t="str" cm="1">
        <f t="array" ref="S147">IFERROR(INDEX($O$7:$O$201,S98),"N/A")</f>
        <v>N/A</v>
      </c>
      <c r="T147" s="67" t="str" cm="1">
        <f t="array" ref="T147">IFERROR(INDEX($O$7:$O$201,T98),"N/A")</f>
        <v>N/A</v>
      </c>
      <c r="U147" s="67" t="str" cm="1">
        <f t="array" ref="U147">IFERROR(INDEX($O$7:$O$201,U98),"N/A")</f>
        <v>N/A</v>
      </c>
      <c r="V147" s="67" cm="1">
        <f t="array" ref="V147">IFERROR(INDEX($O$7:$O$201,V98),"N/A")</f>
        <v>0</v>
      </c>
      <c r="W147" s="67" cm="1">
        <f t="array" ref="W147">IFERROR(INDEX($O$7:$O$201,W98),"N/A")</f>
        <v>0</v>
      </c>
    </row>
    <row r="148" spans="1:23" x14ac:dyDescent="0.25">
      <c r="A148" s="71" t="str">
        <f>'Psychosocial - Behaviors'!A28</f>
        <v>Other - Describe "Other" behavior conditions in the lines below</v>
      </c>
      <c r="B148" t="str">
        <f>'Psychosocial - Behaviors'!B28</f>
        <v>Yes</v>
      </c>
      <c r="C148">
        <f>'Psychosocial - Behaviors'!C28</f>
        <v>0</v>
      </c>
      <c r="D148">
        <f>'Psychosocial - Behaviors'!D28</f>
        <v>0</v>
      </c>
      <c r="E148">
        <f>'Psychosocial - Behaviors'!E28</f>
        <v>0</v>
      </c>
      <c r="F148">
        <f>'Psychosocial - Behaviors'!F28</f>
        <v>0</v>
      </c>
      <c r="G148">
        <f>'Psychosocial - Behaviors'!G28</f>
        <v>0</v>
      </c>
      <c r="H148" s="72">
        <f>'Psychosocial - Behaviors'!H28</f>
        <v>0</v>
      </c>
      <c r="I148" s="71" t="str">
        <f t="shared" si="13"/>
        <v>Other - Describe "Other" behavior conditions in the lines belowOther - Describe "Other" behavior conditions in the lines below</v>
      </c>
      <c r="J148" t="s">
        <v>599</v>
      </c>
      <c r="K148" t="s">
        <v>599</v>
      </c>
      <c r="L148" t="s">
        <v>599</v>
      </c>
      <c r="M148" t="s">
        <v>599</v>
      </c>
      <c r="N148" t="s">
        <v>599</v>
      </c>
      <c r="O148" s="72">
        <f t="shared" si="12"/>
        <v>0</v>
      </c>
      <c r="R148" s="67">
        <v>44</v>
      </c>
      <c r="S148" s="67" t="str" cm="1">
        <f t="array" ref="S148">IFERROR(INDEX($O$7:$O$201,S99),"N/A")</f>
        <v>N/A</v>
      </c>
      <c r="T148" s="67" t="str" cm="1">
        <f t="array" ref="T148">IFERROR(INDEX($O$7:$O$201,T99),"N/A")</f>
        <v>N/A</v>
      </c>
      <c r="U148" s="67" t="str" cm="1">
        <f t="array" ref="U148">IFERROR(INDEX($O$7:$O$201,U99),"N/A")</f>
        <v>N/A</v>
      </c>
      <c r="V148" s="67" cm="1">
        <f t="array" ref="V148">IFERROR(INDEX($O$7:$O$201,V99),"N/A")</f>
        <v>0</v>
      </c>
      <c r="W148" s="67" t="str" cm="1">
        <f t="array" ref="W148">IFERROR(INDEX($O$7:$O$201,W99),"N/A")</f>
        <v>N/A</v>
      </c>
    </row>
    <row r="149" spans="1:23" x14ac:dyDescent="0.25">
      <c r="A149" s="71">
        <f>'Psychosocial - Behaviors'!A29</f>
        <v>0</v>
      </c>
      <c r="B149" t="str">
        <f>'Psychosocial - Behaviors'!B29</f>
        <v>Yes</v>
      </c>
      <c r="C149">
        <f>'Psychosocial - Behaviors'!C29</f>
        <v>0</v>
      </c>
      <c r="D149">
        <f>'Psychosocial - Behaviors'!D29</f>
        <v>0</v>
      </c>
      <c r="E149">
        <f>'Psychosocial - Behaviors'!E29</f>
        <v>0</v>
      </c>
      <c r="F149">
        <f>'Psychosocial - Behaviors'!F29</f>
        <v>0</v>
      </c>
      <c r="G149">
        <f>'Psychosocial - Behaviors'!G29</f>
        <v>0</v>
      </c>
      <c r="H149" s="72">
        <f>'Psychosocial - Behaviors'!H29</f>
        <v>0</v>
      </c>
      <c r="I149" s="71" t="str">
        <f t="shared" si="13"/>
        <v>00</v>
      </c>
      <c r="J149" t="s">
        <v>599</v>
      </c>
      <c r="K149" t="s">
        <v>599</v>
      </c>
      <c r="L149" t="s">
        <v>599</v>
      </c>
      <c r="M149" t="s">
        <v>599</v>
      </c>
      <c r="N149" t="s">
        <v>503</v>
      </c>
      <c r="O149" s="72">
        <f t="shared" si="12"/>
        <v>0</v>
      </c>
      <c r="R149" s="67">
        <v>45</v>
      </c>
      <c r="S149" s="67" t="str" cm="1">
        <f t="array" ref="S149">IFERROR(INDEX($O$7:$O$201,S100),"N/A")</f>
        <v>N/A</v>
      </c>
      <c r="T149" s="67" t="str" cm="1">
        <f t="array" ref="T149">IFERROR(INDEX($O$7:$O$201,T100),"N/A")</f>
        <v>N/A</v>
      </c>
      <c r="U149" s="67" t="str" cm="1">
        <f t="array" ref="U149">IFERROR(INDEX($O$7:$O$201,U100),"N/A")</f>
        <v>N/A</v>
      </c>
      <c r="V149" s="67" t="str" cm="1">
        <f t="array" ref="V149">IFERROR(INDEX($O$7:$O$201,V100),"N/A")</f>
        <v>N/A</v>
      </c>
      <c r="W149" s="67" cm="1">
        <f t="array" ref="W149">IFERROR(INDEX($O$7:$O$201,W100),"N/A")</f>
        <v>0</v>
      </c>
    </row>
    <row r="150" spans="1:23" x14ac:dyDescent="0.25">
      <c r="A150" s="71">
        <f>'Psychosocial - Behaviors'!A30</f>
        <v>0</v>
      </c>
      <c r="B150" t="str">
        <f>'Psychosocial - Behaviors'!B30</f>
        <v>Yes</v>
      </c>
      <c r="C150">
        <f>'Psychosocial - Behaviors'!C30</f>
        <v>0</v>
      </c>
      <c r="D150">
        <f>'Psychosocial - Behaviors'!D30</f>
        <v>0</v>
      </c>
      <c r="E150">
        <f>'Psychosocial - Behaviors'!E30</f>
        <v>0</v>
      </c>
      <c r="F150">
        <f>'Psychosocial - Behaviors'!F30</f>
        <v>0</v>
      </c>
      <c r="G150">
        <f>'Psychosocial - Behaviors'!G30</f>
        <v>0</v>
      </c>
      <c r="H150" s="72">
        <f>'Psychosocial - Behaviors'!H30</f>
        <v>0</v>
      </c>
      <c r="I150" s="71" t="str">
        <f t="shared" si="13"/>
        <v>00</v>
      </c>
      <c r="J150" t="s">
        <v>599</v>
      </c>
      <c r="K150" t="s">
        <v>599</v>
      </c>
      <c r="L150" t="s">
        <v>599</v>
      </c>
      <c r="M150" t="s">
        <v>599</v>
      </c>
      <c r="N150" t="s">
        <v>507</v>
      </c>
      <c r="O150" s="72">
        <f t="shared" si="12"/>
        <v>0</v>
      </c>
      <c r="R150" s="67">
        <v>46</v>
      </c>
      <c r="S150" s="67" t="str" cm="1">
        <f t="array" ref="S150">IFERROR(INDEX($O$7:$O$201,S101),"N/A")</f>
        <v>N/A</v>
      </c>
      <c r="T150" s="67" t="str" cm="1">
        <f t="array" ref="T150">IFERROR(INDEX($O$7:$O$201,T101),"N/A")</f>
        <v>N/A</v>
      </c>
      <c r="U150" s="67" t="str" cm="1">
        <f t="array" ref="U150">IFERROR(INDEX($O$7:$O$201,U101),"N/A")</f>
        <v>N/A</v>
      </c>
      <c r="V150" s="67" t="str" cm="1">
        <f t="array" ref="V150">IFERROR(INDEX($O$7:$O$201,V101),"N/A")</f>
        <v>N/A</v>
      </c>
      <c r="W150" s="67" t="str" cm="1">
        <f t="array" ref="W150">IFERROR(INDEX($O$7:$O$201,W101),"N/A")</f>
        <v>N/A</v>
      </c>
    </row>
    <row r="151" spans="1:23" x14ac:dyDescent="0.25">
      <c r="A151" s="71">
        <f>'Psychosocial - Behaviors'!A31</f>
        <v>0</v>
      </c>
      <c r="B151" t="str">
        <f>'Psychosocial - Behaviors'!B31</f>
        <v>Yes</v>
      </c>
      <c r="C151">
        <f>'Psychosocial - Behaviors'!C31</f>
        <v>0</v>
      </c>
      <c r="D151">
        <f>'Psychosocial - Behaviors'!D31</f>
        <v>0</v>
      </c>
      <c r="E151">
        <f>'Psychosocial - Behaviors'!E31</f>
        <v>0</v>
      </c>
      <c r="F151">
        <f>'Psychosocial - Behaviors'!F31</f>
        <v>0</v>
      </c>
      <c r="G151">
        <f>'Psychosocial - Behaviors'!G31</f>
        <v>0</v>
      </c>
      <c r="H151" s="72">
        <f>'Psychosocial - Behaviors'!H31</f>
        <v>0</v>
      </c>
      <c r="I151" s="71" t="str">
        <f t="shared" si="13"/>
        <v>00</v>
      </c>
      <c r="J151" t="s">
        <v>599</v>
      </c>
      <c r="K151" t="s">
        <v>599</v>
      </c>
      <c r="L151" t="s">
        <v>599</v>
      </c>
      <c r="M151" t="s">
        <v>599</v>
      </c>
      <c r="N151" t="s">
        <v>512</v>
      </c>
      <c r="O151" s="72">
        <f t="shared" si="12"/>
        <v>0</v>
      </c>
      <c r="R151" s="67">
        <v>47</v>
      </c>
      <c r="S151" s="67" t="str" cm="1">
        <f t="array" ref="S151">IFERROR(INDEX($O$7:$O$201,S102),"N/A")</f>
        <v>N/A</v>
      </c>
      <c r="T151" s="67" t="str" cm="1">
        <f t="array" ref="T151">IFERROR(INDEX($O$7:$O$201,T102),"N/A")</f>
        <v>N/A</v>
      </c>
      <c r="U151" s="67" t="str" cm="1">
        <f t="array" ref="U151">IFERROR(INDEX($O$7:$O$201,U102),"N/A")</f>
        <v>N/A</v>
      </c>
      <c r="V151" s="67" t="str" cm="1">
        <f t="array" ref="V151">IFERROR(INDEX($O$7:$O$201,V102),"N/A")</f>
        <v>N/A</v>
      </c>
      <c r="W151" s="67" cm="1">
        <f t="array" ref="W151">IFERROR(INDEX($O$7:$O$201,W102),"N/A")</f>
        <v>0</v>
      </c>
    </row>
    <row r="152" spans="1:23" x14ac:dyDescent="0.25">
      <c r="A152" s="71">
        <f>'Psychosocial - Behaviors'!A32</f>
        <v>0</v>
      </c>
      <c r="B152" t="str">
        <f>'Psychosocial - Behaviors'!B32</f>
        <v>Yes</v>
      </c>
      <c r="C152">
        <f>'Psychosocial - Behaviors'!C32</f>
        <v>0</v>
      </c>
      <c r="D152">
        <f>'Psychosocial - Behaviors'!D32</f>
        <v>0</v>
      </c>
      <c r="E152">
        <f>'Psychosocial - Behaviors'!E32</f>
        <v>0</v>
      </c>
      <c r="F152">
        <f>'Psychosocial - Behaviors'!F32</f>
        <v>0</v>
      </c>
      <c r="G152">
        <f>'Psychosocial - Behaviors'!G32</f>
        <v>0</v>
      </c>
      <c r="H152" s="72">
        <f>'Psychosocial - Behaviors'!H32</f>
        <v>0</v>
      </c>
      <c r="I152" s="71" t="str">
        <f t="shared" si="13"/>
        <v>00</v>
      </c>
      <c r="J152" t="s">
        <v>599</v>
      </c>
      <c r="K152" t="s">
        <v>599</v>
      </c>
      <c r="L152" t="s">
        <v>599</v>
      </c>
      <c r="M152" t="s">
        <v>599</v>
      </c>
      <c r="N152" t="s">
        <v>518</v>
      </c>
      <c r="O152" s="72">
        <f t="shared" si="12"/>
        <v>0</v>
      </c>
    </row>
    <row r="153" spans="1:23" x14ac:dyDescent="0.25">
      <c r="A153" s="71">
        <f>'Psychosocial - Behaviors'!A33</f>
        <v>0</v>
      </c>
      <c r="B153" t="str">
        <f>'Psychosocial - Behaviors'!B33</f>
        <v>Yes</v>
      </c>
      <c r="C153">
        <f>'Psychosocial - Behaviors'!C33</f>
        <v>0</v>
      </c>
      <c r="D153">
        <f>'Psychosocial - Behaviors'!D33</f>
        <v>0</v>
      </c>
      <c r="E153">
        <f>'Psychosocial - Behaviors'!E33</f>
        <v>0</v>
      </c>
      <c r="F153">
        <f>'Psychosocial - Behaviors'!F33</f>
        <v>0</v>
      </c>
      <c r="G153">
        <f>'Psychosocial - Behaviors'!G33</f>
        <v>0</v>
      </c>
      <c r="H153" s="72">
        <f>'Psychosocial - Behaviors'!H33</f>
        <v>0</v>
      </c>
      <c r="I153" s="71" t="str">
        <f t="shared" si="13"/>
        <v>00</v>
      </c>
      <c r="J153" t="s">
        <v>599</v>
      </c>
      <c r="K153" t="s">
        <v>599</v>
      </c>
      <c r="L153" t="s">
        <v>599</v>
      </c>
      <c r="M153" t="s">
        <v>599</v>
      </c>
      <c r="N153" t="s">
        <v>521</v>
      </c>
      <c r="O153" s="72">
        <f t="shared" si="12"/>
        <v>0</v>
      </c>
    </row>
    <row r="154" spans="1:23" x14ac:dyDescent="0.25">
      <c r="A154" s="71" t="str">
        <f>'Psychosocial - Behaviors'!A34</f>
        <v>None Apply</v>
      </c>
      <c r="B154" t="str">
        <f>'Psychosocial - Behaviors'!B34</f>
        <v>No</v>
      </c>
      <c r="C154">
        <f>'Psychosocial - Behaviors'!C34</f>
        <v>0</v>
      </c>
      <c r="D154">
        <f>'Psychosocial - Behaviors'!D34</f>
        <v>0</v>
      </c>
      <c r="E154">
        <f>'Psychosocial - Behaviors'!E34</f>
        <v>0</v>
      </c>
      <c r="F154">
        <f>'Psychosocial - Behaviors'!F34</f>
        <v>0</v>
      </c>
      <c r="G154">
        <f>'Psychosocial - Behaviors'!G34</f>
        <v>0</v>
      </c>
      <c r="H154" s="72">
        <f>'Psychosocial - Behaviors'!H34</f>
        <v>0</v>
      </c>
      <c r="I154" s="71" t="str">
        <f t="shared" si="13"/>
        <v>None ApplyNone Apply</v>
      </c>
      <c r="J154" t="s">
        <v>599</v>
      </c>
      <c r="K154" t="s">
        <v>599</v>
      </c>
      <c r="L154" t="s">
        <v>599</v>
      </c>
      <c r="M154" t="s">
        <v>599</v>
      </c>
      <c r="N154" t="s">
        <v>599</v>
      </c>
      <c r="O154" s="72">
        <f t="shared" si="12"/>
        <v>0</v>
      </c>
    </row>
    <row r="155" spans="1:23" x14ac:dyDescent="0.25">
      <c r="A155" s="71"/>
      <c r="H155" s="72"/>
      <c r="I155" s="71" t="str">
        <f t="shared" si="13"/>
        <v/>
      </c>
      <c r="J155" t="s">
        <v>599</v>
      </c>
      <c r="K155" t="s">
        <v>599</v>
      </c>
      <c r="L155" t="s">
        <v>599</v>
      </c>
      <c r="M155" t="s">
        <v>599</v>
      </c>
      <c r="N155" t="s">
        <v>599</v>
      </c>
      <c r="O155" s="72"/>
    </row>
    <row r="156" spans="1:23" x14ac:dyDescent="0.25">
      <c r="A156" s="71" t="s">
        <v>270</v>
      </c>
      <c r="H156" s="72"/>
      <c r="I156" s="71" t="str">
        <f t="shared" si="13"/>
        <v>Psychosocial- OtherPsychosocial- Other</v>
      </c>
      <c r="J156" t="s">
        <v>599</v>
      </c>
      <c r="K156" t="s">
        <v>599</v>
      </c>
      <c r="L156" t="s">
        <v>599</v>
      </c>
      <c r="M156" t="s">
        <v>599</v>
      </c>
      <c r="N156" t="s">
        <v>599</v>
      </c>
      <c r="O156" s="72"/>
    </row>
    <row r="157" spans="1:23" x14ac:dyDescent="0.25">
      <c r="A157" s="71" t="str">
        <f>'Psychosocial - Other'!A2</f>
        <v>Item</v>
      </c>
      <c r="B157" t="str">
        <f>'Psychosocial - Other'!B2</f>
        <v>Response</v>
      </c>
      <c r="H157" s="72"/>
      <c r="I157" s="71" t="str">
        <f t="shared" si="13"/>
        <v>ItemItem</v>
      </c>
      <c r="J157" t="s">
        <v>599</v>
      </c>
      <c r="K157" t="s">
        <v>599</v>
      </c>
      <c r="L157" t="s">
        <v>599</v>
      </c>
      <c r="M157" t="s">
        <v>599</v>
      </c>
      <c r="N157" t="s">
        <v>599</v>
      </c>
      <c r="O157" s="72"/>
    </row>
    <row r="158" spans="1:23" x14ac:dyDescent="0.25">
      <c r="A158" s="71" t="str">
        <f>'Psychosocial - Other'!A3</f>
        <v>Participant is able to spend time socializing, such as visiting with family/friends, or attending events in the community that interest them.</v>
      </c>
      <c r="B158">
        <f>'Psychosocial - Other'!B3</f>
        <v>0</v>
      </c>
      <c r="H158" s="72"/>
      <c r="I158" s="71" t="str">
        <f t="shared" si="13"/>
        <v>Participant is able to spend time socializing, such as visiting with family/friends, or attending events in the community thable to spend time socializing, such as visiting with family/friends, or attending events in the community that interest them.</v>
      </c>
      <c r="J158" t="s">
        <v>599</v>
      </c>
      <c r="K158" t="s">
        <v>434</v>
      </c>
      <c r="L158" t="s">
        <v>599</v>
      </c>
      <c r="M158" t="s">
        <v>599</v>
      </c>
      <c r="N158" t="s">
        <v>599</v>
      </c>
      <c r="O158" s="72">
        <f t="shared" ref="O158:O167" si="14">VLOOKUP($B158,$Z$7:$AA$112,2,0)</f>
        <v>0</v>
      </c>
    </row>
    <row r="159" spans="1:23" x14ac:dyDescent="0.25">
      <c r="A159" s="71" t="str">
        <f>'Psychosocial - Other'!A4</f>
        <v>Participant expresses feelings of loneliness.</v>
      </c>
      <c r="B159">
        <f>'Psychosocial - Other'!B4</f>
        <v>0</v>
      </c>
      <c r="H159" s="72"/>
      <c r="I159" s="71" t="str">
        <f t="shared" si="13"/>
        <v>Participant expresses feelings of loneliness.Participant expresses feelings of loneliness.</v>
      </c>
      <c r="J159" t="s">
        <v>599</v>
      </c>
      <c r="K159" t="s">
        <v>428</v>
      </c>
      <c r="L159" t="s">
        <v>496</v>
      </c>
      <c r="M159" t="s">
        <v>599</v>
      </c>
      <c r="N159" t="s">
        <v>599</v>
      </c>
      <c r="O159" s="72">
        <f t="shared" si="14"/>
        <v>0</v>
      </c>
    </row>
    <row r="160" spans="1:23" x14ac:dyDescent="0.25">
      <c r="A160" s="71" t="str">
        <f>'Psychosocial - Other'!A5</f>
        <v>Participant is at risk of self-neglect. (This item should not be asked to the participant and should only be responded to by assessors)</v>
      </c>
      <c r="B160">
        <f>'Psychosocial - Other'!B5</f>
        <v>0</v>
      </c>
      <c r="H160" s="72"/>
      <c r="I160" s="71" t="str">
        <f t="shared" si="13"/>
        <v>Participant is at risk of self-neglect. (This item should not be asked to the participant and should only be responded to by t is at risk of self-neglect. (This item should not be asked to the participant and should only be responded to by assessors)</v>
      </c>
      <c r="J160" t="s">
        <v>599</v>
      </c>
      <c r="K160" t="s">
        <v>599</v>
      </c>
      <c r="L160" t="s">
        <v>599</v>
      </c>
      <c r="M160" t="s">
        <v>599</v>
      </c>
      <c r="N160" t="s">
        <v>524</v>
      </c>
      <c r="O160" s="72">
        <f t="shared" si="14"/>
        <v>0</v>
      </c>
    </row>
    <row r="161" spans="1:15" x14ac:dyDescent="0.25">
      <c r="A161" s="71" t="str">
        <f>'Psychosocial - Other'!A6</f>
        <v xml:space="preserve">Is there a concern about abuse of substances, including marijuana or alcohol? </v>
      </c>
      <c r="B161">
        <f>'Psychosocial - Other'!B6</f>
        <v>0</v>
      </c>
      <c r="H161" s="72"/>
      <c r="I161" s="71" t="str">
        <f t="shared" si="13"/>
        <v xml:space="preserve">Is there a concern about abuse of substances, including marijuana or alcohol? Is there a concern about abuse of substances, including marijuana or alcohol? </v>
      </c>
      <c r="J161" t="s">
        <v>599</v>
      </c>
      <c r="K161" t="s">
        <v>599</v>
      </c>
      <c r="L161" t="s">
        <v>599</v>
      </c>
      <c r="M161" t="s">
        <v>599</v>
      </c>
      <c r="N161" t="s">
        <v>527</v>
      </c>
      <c r="O161" s="72">
        <f t="shared" si="14"/>
        <v>0</v>
      </c>
    </row>
    <row r="162" spans="1:15" x14ac:dyDescent="0.25">
      <c r="A162" s="71" t="str">
        <f>'Psychosocial - Other'!A7</f>
        <v>In the past few weeks, participant has wished they were dead.</v>
      </c>
      <c r="B162">
        <f>'Psychosocial - Other'!B7</f>
        <v>0</v>
      </c>
      <c r="H162" s="72"/>
      <c r="I162" s="71" t="str">
        <f t="shared" si="13"/>
        <v>In the past few weeks, participant has wished they were dead.In the past few weeks, participant has wished they were dead.</v>
      </c>
      <c r="J162" t="s">
        <v>599</v>
      </c>
      <c r="K162" t="s">
        <v>599</v>
      </c>
      <c r="L162" t="s">
        <v>599</v>
      </c>
      <c r="M162" t="s">
        <v>599</v>
      </c>
      <c r="N162" t="s">
        <v>530</v>
      </c>
      <c r="O162" s="72">
        <f t="shared" si="14"/>
        <v>0</v>
      </c>
    </row>
    <row r="163" spans="1:15" x14ac:dyDescent="0.25">
      <c r="A163" s="71" t="str">
        <f>'Psychosocial - Other'!A8</f>
        <v>In the past few weeks, participant has felt that they or their family would be better off if they were dead.</v>
      </c>
      <c r="B163">
        <f>'Psychosocial - Other'!B8</f>
        <v>0</v>
      </c>
      <c r="H163" s="72"/>
      <c r="I163" s="71" t="str">
        <f t="shared" si="13"/>
        <v>In the past few weeks, participant has felt that they or their family would be better off if they were dead.In the past few weeks, participant has felt that they or their family would be better off if they were dead.</v>
      </c>
      <c r="J163" t="s">
        <v>599</v>
      </c>
      <c r="K163" t="s">
        <v>599</v>
      </c>
      <c r="L163" t="s">
        <v>599</v>
      </c>
      <c r="M163" t="s">
        <v>599</v>
      </c>
      <c r="N163" t="s">
        <v>534</v>
      </c>
      <c r="O163" s="72">
        <f t="shared" si="14"/>
        <v>0</v>
      </c>
    </row>
    <row r="164" spans="1:15" x14ac:dyDescent="0.25">
      <c r="A164" s="71" t="str">
        <f>'Psychosocial - Other'!A9</f>
        <v>In the past week, participant has been having thoughts about killing themself.</v>
      </c>
      <c r="B164">
        <f>'Psychosocial - Other'!B9</f>
        <v>0</v>
      </c>
      <c r="H164" s="72"/>
      <c r="I164" s="71" t="str">
        <f t="shared" si="13"/>
        <v>In the past week, participant has been having thoughts about killing themself.In the past week, participant has been having thoughts about killing themself.</v>
      </c>
      <c r="J164" t="s">
        <v>599</v>
      </c>
      <c r="K164" t="s">
        <v>599</v>
      </c>
      <c r="L164" t="s">
        <v>599</v>
      </c>
      <c r="M164" t="s">
        <v>599</v>
      </c>
      <c r="N164" t="s">
        <v>538</v>
      </c>
      <c r="O164" s="72">
        <f t="shared" si="14"/>
        <v>0</v>
      </c>
    </row>
    <row r="165" spans="1:15" x14ac:dyDescent="0.25">
      <c r="A165" s="71" t="str">
        <f>'Psychosocial - Other'!A10</f>
        <v>Participant is having thoughts of killing themself right now.</v>
      </c>
      <c r="B165">
        <f>'Psychosocial - Other'!B10</f>
        <v>0</v>
      </c>
      <c r="H165" s="72"/>
      <c r="I165" s="71" t="str">
        <f t="shared" si="13"/>
        <v>Participant is having thoughts of killing themself right now.Participant is having thoughts of killing themself right now.</v>
      </c>
      <c r="J165" t="s">
        <v>599</v>
      </c>
      <c r="K165" t="s">
        <v>599</v>
      </c>
      <c r="L165" t="s">
        <v>599</v>
      </c>
      <c r="M165" t="s">
        <v>599</v>
      </c>
      <c r="N165" t="s">
        <v>543</v>
      </c>
      <c r="O165" s="72">
        <f>IF(B164="No",0,VLOOKUP($B165,$Z$7:$AA$112,2,0))</f>
        <v>0</v>
      </c>
    </row>
    <row r="166" spans="1:15" x14ac:dyDescent="0.25">
      <c r="A166" s="71" t="str">
        <f>'Psychosocial - Other'!A11</f>
        <v xml:space="preserve">Participant has ever tried to kill themself. </v>
      </c>
      <c r="B166">
        <f>'Psychosocial - Other'!B11</f>
        <v>0</v>
      </c>
      <c r="H166" s="72"/>
      <c r="I166" s="71" t="str">
        <f t="shared" si="13"/>
        <v xml:space="preserve">Participant has ever tried to kill themself. Participant has ever tried to kill themself. </v>
      </c>
      <c r="J166" t="s">
        <v>599</v>
      </c>
      <c r="K166" t="s">
        <v>599</v>
      </c>
      <c r="L166" t="s">
        <v>599</v>
      </c>
      <c r="M166" t="s">
        <v>599</v>
      </c>
      <c r="N166" t="s">
        <v>548</v>
      </c>
      <c r="O166" s="72">
        <f t="shared" si="14"/>
        <v>0</v>
      </c>
    </row>
    <row r="167" spans="1:15" x14ac:dyDescent="0.25">
      <c r="A167" s="71" t="str">
        <f>'Psychosocial - Other'!A12</f>
        <v>Participant needs and/or receives any of the following therapies (check all that apply)</v>
      </c>
      <c r="B167">
        <f>'Psychosocial - Other'!B12</f>
        <v>0</v>
      </c>
      <c r="H167" s="72"/>
      <c r="I167" s="71" t="str">
        <f t="shared" si="13"/>
        <v>Participant needs and/or receives any of the following therapies (check all that apply)Participant needs and/or receives any of the following therapies (check all that apply)</v>
      </c>
      <c r="J167" t="s">
        <v>599</v>
      </c>
      <c r="K167" t="s">
        <v>599</v>
      </c>
      <c r="L167" t="s">
        <v>599</v>
      </c>
      <c r="M167" t="s">
        <v>599</v>
      </c>
      <c r="N167" t="s">
        <v>599</v>
      </c>
      <c r="O167" s="72">
        <f t="shared" si="14"/>
        <v>0</v>
      </c>
    </row>
    <row r="168" spans="1:15" x14ac:dyDescent="0.25">
      <c r="A168" s="71" t="str">
        <f>'Psychosocial - Other'!A13</f>
        <v>Professional therapies such as psychiatric care, psychotherapy, cognitive therapy, cognitive-behavioral therapy, group therapy, etc. run by professionals with training in therapy</v>
      </c>
      <c r="B168" t="str">
        <f>'Psychosocial - Other'!B13</f>
        <v>Yes</v>
      </c>
      <c r="H168" s="72"/>
      <c r="I168" s="71" t="str">
        <f t="shared" si="13"/>
        <v>Professional therapies such as psychiatric care, psychotherapy, cognitive therapy, cognitive-behavioral therapy, group theraphotherapy, cognitive therapy, cognitive-behavioral therapy, group therapy, etc. run by professionals with training in therapy</v>
      </c>
      <c r="J168" t="s">
        <v>599</v>
      </c>
      <c r="K168" t="s">
        <v>599</v>
      </c>
      <c r="L168" t="s">
        <v>599</v>
      </c>
      <c r="M168" t="s">
        <v>599</v>
      </c>
      <c r="N168" t="s">
        <v>553</v>
      </c>
      <c r="O168" s="72">
        <f>IF(B178="Yes",0,VLOOKUP($B168,$Z$37:$AA$40,2,0))</f>
        <v>1</v>
      </c>
    </row>
    <row r="169" spans="1:15" x14ac:dyDescent="0.25">
      <c r="A169" s="71" t="str">
        <f>'Psychosocial - Other'!A14</f>
        <v>Therapy status:</v>
      </c>
      <c r="B169">
        <f>'Psychosocial - Other'!B14</f>
        <v>0</v>
      </c>
      <c r="H169" s="72"/>
      <c r="I169" s="71" t="str">
        <f t="shared" si="13"/>
        <v>Therapy status:Therapy status:</v>
      </c>
      <c r="J169" t="s">
        <v>599</v>
      </c>
      <c r="K169" t="s">
        <v>599</v>
      </c>
      <c r="L169" t="s">
        <v>599</v>
      </c>
      <c r="M169" t="s">
        <v>599</v>
      </c>
      <c r="N169" t="s">
        <v>557</v>
      </c>
      <c r="O169" s="72">
        <f>IF(B178="Yes",0,VLOOKUP($B169,$Z$7:$AA$112,2,0))</f>
        <v>0</v>
      </c>
    </row>
    <row r="170" spans="1:15" x14ac:dyDescent="0.25">
      <c r="A170" s="71" t="str">
        <f>'Psychosocial - Other'!A15</f>
        <v xml:space="preserve">Formalized behavior plans designed by a behavioral analyst or psychologist but frequently implemented by family or caregivers </v>
      </c>
      <c r="B170">
        <f>'Psychosocial - Other'!B15</f>
        <v>0</v>
      </c>
      <c r="H170" s="72"/>
      <c r="I170" s="71" t="str">
        <f t="shared" si="13"/>
        <v xml:space="preserve">Formalized behavior plans designed by a behavioral analyst or psychologist but frequently implemented by family or caregiversormalized behavior plans designed by a behavioral analyst or psychologist but frequently implemented by family or caregivers </v>
      </c>
      <c r="J170" t="s">
        <v>599</v>
      </c>
      <c r="K170" t="s">
        <v>599</v>
      </c>
      <c r="L170" t="s">
        <v>599</v>
      </c>
      <c r="M170" t="s">
        <v>599</v>
      </c>
      <c r="N170" t="s">
        <v>560</v>
      </c>
      <c r="O170" s="72" t="e">
        <f>IF(B178="Yes",0,VLOOKUP($B170,$Z$37:$AA$40,2,0))</f>
        <v>#N/A</v>
      </c>
    </row>
    <row r="171" spans="1:15" x14ac:dyDescent="0.25">
      <c r="A171" s="71" t="str">
        <f>'Psychosocial - Other'!A16</f>
        <v>Therapy status:</v>
      </c>
      <c r="B171">
        <f>'Psychosocial - Other'!B16</f>
        <v>0</v>
      </c>
      <c r="H171" s="72"/>
      <c r="I171" s="71" t="str">
        <f t="shared" si="13"/>
        <v>Therapy status:Therapy status:</v>
      </c>
      <c r="J171" t="s">
        <v>599</v>
      </c>
      <c r="K171" t="s">
        <v>599</v>
      </c>
      <c r="L171" t="s">
        <v>599</v>
      </c>
      <c r="M171" t="s">
        <v>599</v>
      </c>
      <c r="N171" t="s">
        <v>563</v>
      </c>
      <c r="O171" s="72">
        <f>IF(B178="Yes",0,VLOOKUP($B171,$Z$7:$AA$112,2,0))</f>
        <v>0</v>
      </c>
    </row>
    <row r="172" spans="1:15" x14ac:dyDescent="0.25">
      <c r="A172" s="71" t="str">
        <f>'Psychosocial - Other'!A17</f>
        <v>Counseling services provided by a trained counselor</v>
      </c>
      <c r="B172">
        <f>'Psychosocial - Other'!B17</f>
        <v>0</v>
      </c>
      <c r="H172" s="72"/>
      <c r="I172" s="71" t="str">
        <f t="shared" si="13"/>
        <v>Counseling services provided by a trained counselorCounseling services provided by a trained counselor</v>
      </c>
      <c r="J172" t="s">
        <v>599</v>
      </c>
      <c r="K172" t="s">
        <v>599</v>
      </c>
      <c r="L172" t="s">
        <v>599</v>
      </c>
      <c r="M172" t="s">
        <v>599</v>
      </c>
      <c r="N172" t="s">
        <v>566</v>
      </c>
      <c r="O172" s="72" t="e">
        <f>IF(B178="Yes",0,VLOOKUP($B172,$Z$37:$AA$40,2,0))</f>
        <v>#N/A</v>
      </c>
    </row>
    <row r="173" spans="1:15" x14ac:dyDescent="0.25">
      <c r="A173" s="71" t="str">
        <f>'Psychosocial - Other'!A18</f>
        <v>Therapy status:</v>
      </c>
      <c r="B173">
        <f>'Psychosocial - Other'!B18</f>
        <v>0</v>
      </c>
      <c r="H173" s="72"/>
      <c r="I173" s="71" t="str">
        <f t="shared" si="13"/>
        <v>Therapy status:Therapy status:</v>
      </c>
      <c r="J173" t="s">
        <v>599</v>
      </c>
      <c r="K173" t="s">
        <v>599</v>
      </c>
      <c r="L173" t="s">
        <v>599</v>
      </c>
      <c r="M173" t="s">
        <v>599</v>
      </c>
      <c r="N173" t="s">
        <v>568</v>
      </c>
      <c r="O173" s="72">
        <f>IF(B178="Yes",0,VLOOKUP($B173,$Z$7:$AA$112,2,0))</f>
        <v>0</v>
      </c>
    </row>
    <row r="174" spans="1:15" x14ac:dyDescent="0.25">
      <c r="A174" s="71" t="str">
        <f>'Psychosocial - Other'!A19</f>
        <v>Applied behavioral analysis, including plans developed by professionals trained in ABA but frequently implemented by others with specialized training in ABA</v>
      </c>
      <c r="B174">
        <f>'Psychosocial - Other'!B19</f>
        <v>0</v>
      </c>
      <c r="H174" s="72"/>
      <c r="I174" s="71" t="str">
        <f t="shared" si="13"/>
        <v>Applied behavioral analysis, including plans developed by professionals trained in ABA but frequently implemented by others wcluding plans developed by professionals trained in ABA but frequently implemented by others with specialized training in ABA</v>
      </c>
      <c r="J174" t="s">
        <v>599</v>
      </c>
      <c r="K174" t="s">
        <v>599</v>
      </c>
      <c r="L174" t="s">
        <v>599</v>
      </c>
      <c r="M174" t="s">
        <v>599</v>
      </c>
      <c r="N174" t="s">
        <v>570</v>
      </c>
      <c r="O174" s="72" t="e">
        <f>IF(B178="Yes",0,VLOOKUP($B174,$Z$37:$AA$40,2,0))</f>
        <v>#N/A</v>
      </c>
    </row>
    <row r="175" spans="1:15" x14ac:dyDescent="0.25">
      <c r="A175" s="71" t="str">
        <f>'Psychosocial - Other'!A20</f>
        <v>Therapy status:</v>
      </c>
      <c r="B175">
        <f>'Psychosocial - Other'!B20</f>
        <v>0</v>
      </c>
      <c r="H175" s="72"/>
      <c r="I175" s="71" t="str">
        <f t="shared" si="13"/>
        <v>Therapy status:Therapy status:</v>
      </c>
      <c r="J175" t="s">
        <v>599</v>
      </c>
      <c r="K175" t="s">
        <v>599</v>
      </c>
      <c r="L175" t="s">
        <v>599</v>
      </c>
      <c r="M175" t="s">
        <v>599</v>
      </c>
      <c r="N175" t="s">
        <v>571</v>
      </c>
      <c r="O175" s="72">
        <f>IF(B178="Yes",0,VLOOKUP($B175,$Z$7:$AA$112,2,0))</f>
        <v>0</v>
      </c>
    </row>
    <row r="176" spans="1:15" x14ac:dyDescent="0.25">
      <c r="A176" s="71" t="str">
        <f>'Psychosocial - Other'!A21</f>
        <v xml:space="preserve">Other behavioral health (including mental health) therapies designed to address the specialized needs of the participant </v>
      </c>
      <c r="B176">
        <f>'Psychosocial - Other'!B21</f>
        <v>0</v>
      </c>
      <c r="H176" s="72"/>
      <c r="I176" s="71" t="str">
        <f t="shared" si="13"/>
        <v xml:space="preserve">Other behavioral health (including mental health) therapies designed to address the specialized needs of the participant Other behavioral health (including mental health) therapies designed to address the specialized needs of the participant </v>
      </c>
      <c r="J176" t="s">
        <v>599</v>
      </c>
      <c r="K176" t="s">
        <v>599</v>
      </c>
      <c r="L176" t="s">
        <v>599</v>
      </c>
      <c r="M176" t="s">
        <v>599</v>
      </c>
      <c r="N176" t="s">
        <v>572</v>
      </c>
      <c r="O176" s="72" t="e">
        <f>IF(B178="Yes",0,VLOOKUP($B176,$Z$37:$AA$40,2,0))</f>
        <v>#N/A</v>
      </c>
    </row>
    <row r="177" spans="1:15" x14ac:dyDescent="0.25">
      <c r="A177" s="71" t="str">
        <f>'Psychosocial - Other'!A22</f>
        <v>Therapy status:</v>
      </c>
      <c r="B177">
        <f>'Psychosocial - Other'!B22</f>
        <v>0</v>
      </c>
      <c r="H177" s="72"/>
      <c r="I177" s="71" t="str">
        <f t="shared" si="13"/>
        <v>Therapy status:Therapy status:</v>
      </c>
      <c r="J177" t="s">
        <v>599</v>
      </c>
      <c r="K177" t="s">
        <v>599</v>
      </c>
      <c r="L177" t="s">
        <v>599</v>
      </c>
      <c r="M177" t="s">
        <v>599</v>
      </c>
      <c r="N177" t="s">
        <v>573</v>
      </c>
      <c r="O177" s="72">
        <f>IF(B178="Yes",0,VLOOKUP($B177,$Z$7:$AA$112,2,0))</f>
        <v>0</v>
      </c>
    </row>
    <row r="178" spans="1:15" x14ac:dyDescent="0.25">
      <c r="A178" s="71" t="str">
        <f>'Psychosocial - Other'!A23</f>
        <v>None</v>
      </c>
      <c r="B178">
        <f>'Psychosocial - Other'!B23</f>
        <v>0</v>
      </c>
      <c r="H178" s="72"/>
      <c r="I178" s="71" t="str">
        <f t="shared" si="13"/>
        <v>NoneNone</v>
      </c>
      <c r="J178" t="s">
        <v>599</v>
      </c>
      <c r="K178" t="s">
        <v>599</v>
      </c>
      <c r="L178" t="s">
        <v>599</v>
      </c>
      <c r="M178" t="s">
        <v>599</v>
      </c>
      <c r="N178" t="s">
        <v>599</v>
      </c>
      <c r="O178" s="72" t="e">
        <f>VLOOKUP($B178,$Z$37:$AA$40,2,0)</f>
        <v>#N/A</v>
      </c>
    </row>
    <row r="179" spans="1:15" x14ac:dyDescent="0.25">
      <c r="A179" s="71"/>
      <c r="H179" s="72"/>
      <c r="I179" s="71" t="str">
        <f t="shared" ref="I179:I194" si="15">LEFT(B179,125)&amp;RIGHT(B179,125)</f>
        <v/>
      </c>
      <c r="J179" t="s">
        <v>599</v>
      </c>
      <c r="K179" t="s">
        <v>599</v>
      </c>
      <c r="L179" t="s">
        <v>599</v>
      </c>
      <c r="M179" t="s">
        <v>599</v>
      </c>
      <c r="N179" t="s">
        <v>599</v>
      </c>
      <c r="O179" s="72"/>
    </row>
    <row r="180" spans="1:15" x14ac:dyDescent="0.25">
      <c r="A180" s="71" t="s">
        <v>269</v>
      </c>
      <c r="H180" s="72"/>
      <c r="I180" s="71" t="str">
        <f t="shared" si="15"/>
        <v/>
      </c>
      <c r="J180" t="s">
        <v>599</v>
      </c>
      <c r="K180" t="s">
        <v>599</v>
      </c>
      <c r="L180" t="s">
        <v>599</v>
      </c>
      <c r="M180" t="s">
        <v>599</v>
      </c>
      <c r="N180" t="s">
        <v>599</v>
      </c>
      <c r="O180" s="72"/>
    </row>
    <row r="181" spans="1:15" x14ac:dyDescent="0.25">
      <c r="A181" s="71" t="str">
        <f>'Mem-Cog'!A2</f>
        <v>Item</v>
      </c>
      <c r="B181" t="str">
        <f>'Mem-Cog'!B2</f>
        <v>Response</v>
      </c>
      <c r="H181" s="72"/>
      <c r="I181" s="71" t="str">
        <f t="shared" si="15"/>
        <v>ResponseResponse</v>
      </c>
      <c r="J181" t="s">
        <v>599</v>
      </c>
      <c r="K181" t="s">
        <v>599</v>
      </c>
      <c r="L181" t="s">
        <v>599</v>
      </c>
      <c r="M181" t="s">
        <v>599</v>
      </c>
      <c r="N181" t="s">
        <v>599</v>
      </c>
      <c r="O181" s="72"/>
    </row>
    <row r="182" spans="1:15" x14ac:dyDescent="0.25">
      <c r="A182" s="71" t="str">
        <f>'Mem-Cog'!A3</f>
        <v xml:space="preserve">Level of difficulty with memory (e.g., retain relevant functional information) </v>
      </c>
      <c r="B182">
        <f>'Mem-Cog'!B3</f>
        <v>0</v>
      </c>
      <c r="H182" s="72"/>
      <c r="I182" s="71" t="str">
        <f t="shared" ref="I182:I191" si="16">LEFT(A182,125)&amp;RIGHT(A182,125)</f>
        <v xml:space="preserve">Level of difficulty with memory (e.g., retain relevant functional information) Level of difficulty with memory (e.g., retain relevant functional information) </v>
      </c>
      <c r="J182" t="s">
        <v>599</v>
      </c>
      <c r="K182" t="s">
        <v>439</v>
      </c>
      <c r="L182" t="s">
        <v>501</v>
      </c>
      <c r="M182" t="s">
        <v>599</v>
      </c>
      <c r="N182" t="s">
        <v>599</v>
      </c>
      <c r="O182" s="72">
        <f t="shared" ref="O182:O191" si="17">VLOOKUP($B182,$Z$7:$AA$112,2,0)</f>
        <v>0</v>
      </c>
    </row>
    <row r="183" spans="1:15" x14ac:dyDescent="0.25">
      <c r="A183" s="71" t="str">
        <f>'Mem-Cog'!A4</f>
        <v>Level of  difficulty with attention (e.g., ability to stay focused on task)</v>
      </c>
      <c r="B183">
        <f>'Mem-Cog'!B4</f>
        <v>0</v>
      </c>
      <c r="H183" s="72"/>
      <c r="I183" s="71" t="str">
        <f t="shared" si="16"/>
        <v>Level of  difficulty with attention (e.g., ability to stay focused on task)Level of  difficulty with attention (e.g., ability to stay focused on task)</v>
      </c>
      <c r="J183" t="s">
        <v>599</v>
      </c>
      <c r="K183" t="s">
        <v>445</v>
      </c>
      <c r="L183" t="s">
        <v>505</v>
      </c>
      <c r="M183" t="s">
        <v>599</v>
      </c>
      <c r="N183" t="s">
        <v>599</v>
      </c>
      <c r="O183" s="72">
        <f t="shared" si="17"/>
        <v>0</v>
      </c>
    </row>
    <row r="184" spans="1:15" x14ac:dyDescent="0.25">
      <c r="A184" s="71" t="str">
        <f>'Mem-Cog'!A5</f>
        <v>Level of difficulty with problem solving (e.g., ability to discover, analyze, and address an issue with the objective of overcoming obstacles and finding a solution)</v>
      </c>
      <c r="B184">
        <f>'Mem-Cog'!B5</f>
        <v>0</v>
      </c>
      <c r="H184" s="72"/>
      <c r="I184" s="71" t="str">
        <f t="shared" si="16"/>
        <v>Level of difficulty with problem solving (e.g., ability to discover, analyze, and address an issue with the objective of over (e.g., ability to discover, analyze, and address an issue with the objective of overcoming obstacles and finding a solution)</v>
      </c>
      <c r="J184" t="s">
        <v>599</v>
      </c>
      <c r="K184" t="s">
        <v>456</v>
      </c>
      <c r="L184" t="s">
        <v>510</v>
      </c>
      <c r="M184" t="s">
        <v>599</v>
      </c>
      <c r="N184" t="s">
        <v>599</v>
      </c>
      <c r="O184" s="72">
        <f t="shared" si="17"/>
        <v>0</v>
      </c>
    </row>
    <row r="185" spans="1:15" x14ac:dyDescent="0.25">
      <c r="A185" s="71" t="str">
        <f>'Mem-Cog'!A6</f>
        <v xml:space="preserve">Level of difficulty with planning (e.g., ability to think about and arrange the activities required to achieve a desired goal) </v>
      </c>
      <c r="B185">
        <f>'Mem-Cog'!B6</f>
        <v>0</v>
      </c>
      <c r="H185" s="72"/>
      <c r="I185" s="71" t="str">
        <f t="shared" si="16"/>
        <v xml:space="preserve">Level of difficulty with planning (e.g., ability to think about and arrange the activities required to achieve a desired goalvel of difficulty with planning (e.g., ability to think about and arrange the activities required to achieve a desired goal) </v>
      </c>
      <c r="J185" t="s">
        <v>599</v>
      </c>
      <c r="K185" t="s">
        <v>461</v>
      </c>
      <c r="L185" t="s">
        <v>516</v>
      </c>
      <c r="M185" t="s">
        <v>599</v>
      </c>
      <c r="N185" t="s">
        <v>599</v>
      </c>
      <c r="O185" s="72">
        <f t="shared" si="17"/>
        <v>0</v>
      </c>
    </row>
    <row r="186" spans="1:15" x14ac:dyDescent="0.25">
      <c r="A186" s="71" t="str">
        <f>'Mem-Cog'!A7</f>
        <v xml:space="preserve">Level of difficulty with judgment (e.g., ability to predict and anticipate outcomes based on information provided) </v>
      </c>
      <c r="B186">
        <f>'Mem-Cog'!B7</f>
        <v>0</v>
      </c>
      <c r="H186" s="72"/>
      <c r="I186" s="71" t="str">
        <f t="shared" si="16"/>
        <v xml:space="preserve">Level of difficulty with judgment (e.g., ability to predict and anticipate outcomes based on information provided) Level of difficulty with judgment (e.g., ability to predict and anticipate outcomes based on information provided) </v>
      </c>
      <c r="J186" t="s">
        <v>599</v>
      </c>
      <c r="K186" t="s">
        <v>465</v>
      </c>
      <c r="L186" t="s">
        <v>519</v>
      </c>
      <c r="M186" t="s">
        <v>599</v>
      </c>
      <c r="N186" t="s">
        <v>599</v>
      </c>
      <c r="O186" s="72">
        <f t="shared" si="17"/>
        <v>0</v>
      </c>
    </row>
    <row r="187" spans="1:15" x14ac:dyDescent="0.25">
      <c r="A187" s="71" t="str">
        <f>'Mem-Cog'!A8</f>
        <v>Ability to make appropriate decisions regarding daily tasks, such as picking out an outfit, deciding when and what to eat, or selecting what to do throughout the day</v>
      </c>
      <c r="B187">
        <f>'Mem-Cog'!B8</f>
        <v>0</v>
      </c>
      <c r="H187" s="72"/>
      <c r="I187" s="71" t="str">
        <f t="shared" si="16"/>
        <v>Ability to make appropriate decisions regarding daily tasks, such as picking out an outfit, deciding when and what to eat, orgarding daily tasks, such as picking out an outfit, deciding when and what to eat, or selecting what to do throughout the day</v>
      </c>
      <c r="J187" t="s">
        <v>599</v>
      </c>
      <c r="K187" t="s">
        <v>469</v>
      </c>
      <c r="L187" t="s">
        <v>522</v>
      </c>
      <c r="M187" t="s">
        <v>599</v>
      </c>
      <c r="N187" t="s">
        <v>599</v>
      </c>
      <c r="O187" s="72">
        <f t="shared" si="17"/>
        <v>0</v>
      </c>
    </row>
    <row r="188" spans="1:15" x14ac:dyDescent="0.25">
      <c r="A188" s="71" t="str">
        <f>'Mem-Cog'!A9</f>
        <v>Participant can find way in unfamiliar environments independently, including with assistive device(s)</v>
      </c>
      <c r="B188">
        <f>'Mem-Cog'!B9</f>
        <v>0</v>
      </c>
      <c r="H188" s="72"/>
      <c r="I188" s="71" t="str">
        <f t="shared" si="16"/>
        <v>Participant can find way in unfamiliar environments independently, including with assistive device(s)Participant can find way in unfamiliar environments independently, including with assistive device(s)</v>
      </c>
      <c r="J188" t="s">
        <v>599</v>
      </c>
      <c r="K188" t="s">
        <v>475</v>
      </c>
      <c r="L188" t="s">
        <v>525</v>
      </c>
      <c r="M188" t="s">
        <v>599</v>
      </c>
      <c r="N188" t="s">
        <v>599</v>
      </c>
      <c r="O188" s="72">
        <f t="shared" si="17"/>
        <v>0</v>
      </c>
    </row>
    <row r="189" spans="1:15" x14ac:dyDescent="0.25">
      <c r="A189" s="71" t="str">
        <f>'Mem-Cog'!A10</f>
        <v xml:space="preserve">Understanding verbal content (excluding language barriers): </v>
      </c>
      <c r="B189">
        <f>'Mem-Cog'!B10</f>
        <v>0</v>
      </c>
      <c r="H189" s="72"/>
      <c r="I189" s="71" t="str">
        <f t="shared" si="16"/>
        <v xml:space="preserve">Understanding verbal content (excluding language barriers): Understanding verbal content (excluding language barriers): </v>
      </c>
      <c r="J189" t="s">
        <v>599</v>
      </c>
      <c r="K189" t="s">
        <v>482</v>
      </c>
      <c r="L189" t="s">
        <v>528</v>
      </c>
      <c r="M189" t="s">
        <v>599</v>
      </c>
      <c r="N189" t="s">
        <v>599</v>
      </c>
      <c r="O189" s="72">
        <f t="shared" si="17"/>
        <v>0</v>
      </c>
    </row>
    <row r="190" spans="1:15" x14ac:dyDescent="0.25">
      <c r="A190" s="71" t="str">
        <f>'Mem-Cog'!A11</f>
        <v>Participant’s ability to express ideas and/or wants with individuals they are familiar with</v>
      </c>
      <c r="B190">
        <f>'Mem-Cog'!B11</f>
        <v>0</v>
      </c>
      <c r="H190" s="72"/>
      <c r="I190" s="71" t="str">
        <f t="shared" si="16"/>
        <v>Participant’s ability to express ideas and/or wants with individuals they are familiar withParticipant’s ability to express ideas and/or wants with individuals they are familiar with</v>
      </c>
      <c r="J190" t="s">
        <v>599</v>
      </c>
      <c r="K190" t="s">
        <v>489</v>
      </c>
      <c r="L190" t="s">
        <v>532</v>
      </c>
      <c r="M190" t="s">
        <v>599</v>
      </c>
      <c r="N190" t="s">
        <v>599</v>
      </c>
      <c r="O190" s="72">
        <f t="shared" si="17"/>
        <v>0</v>
      </c>
    </row>
    <row r="191" spans="1:15" x14ac:dyDescent="0.25">
      <c r="A191" s="71" t="str">
        <f>'Mem-Cog'!A12</f>
        <v>Participant’s ability to express ideas and/or wants with individuals they are NOT familiar with</v>
      </c>
      <c r="B191">
        <f>'Mem-Cog'!B12</f>
        <v>0</v>
      </c>
      <c r="H191" s="72"/>
      <c r="I191" s="71" t="str">
        <f t="shared" si="16"/>
        <v>Participant’s ability to express ideas and/or wants with individuals they are NOT familiar withParticipant’s ability to express ideas and/or wants with individuals they are NOT familiar with</v>
      </c>
      <c r="J191" t="s">
        <v>599</v>
      </c>
      <c r="K191" t="s">
        <v>495</v>
      </c>
      <c r="L191" t="s">
        <v>536</v>
      </c>
      <c r="M191" t="s">
        <v>599</v>
      </c>
      <c r="N191" t="s">
        <v>599</v>
      </c>
      <c r="O191" s="72">
        <f t="shared" si="17"/>
        <v>0</v>
      </c>
    </row>
    <row r="192" spans="1:15" x14ac:dyDescent="0.25">
      <c r="A192" s="71"/>
      <c r="H192" s="72"/>
      <c r="I192" s="71" t="str">
        <f t="shared" si="15"/>
        <v/>
      </c>
      <c r="J192" t="s">
        <v>599</v>
      </c>
      <c r="K192" t="s">
        <v>599</v>
      </c>
      <c r="L192" t="s">
        <v>599</v>
      </c>
      <c r="M192" t="s">
        <v>599</v>
      </c>
      <c r="N192" t="s">
        <v>599</v>
      </c>
      <c r="O192" s="72"/>
    </row>
    <row r="193" spans="1:15" x14ac:dyDescent="0.25">
      <c r="A193" s="71" t="s">
        <v>268</v>
      </c>
      <c r="H193" s="72"/>
      <c r="I193" s="71" t="str">
        <f t="shared" si="15"/>
        <v/>
      </c>
      <c r="J193" t="s">
        <v>599</v>
      </c>
      <c r="K193" t="s">
        <v>599</v>
      </c>
      <c r="L193" t="s">
        <v>599</v>
      </c>
      <c r="M193" t="s">
        <v>599</v>
      </c>
      <c r="N193" t="s">
        <v>599</v>
      </c>
      <c r="O193" s="72"/>
    </row>
    <row r="194" spans="1:15" x14ac:dyDescent="0.25">
      <c r="A194" s="71" t="s">
        <v>6</v>
      </c>
      <c r="B194" t="s">
        <v>7</v>
      </c>
      <c r="H194" s="72"/>
      <c r="I194" s="71" t="str">
        <f t="shared" si="15"/>
        <v>ResponseResponse</v>
      </c>
      <c r="J194" t="s">
        <v>599</v>
      </c>
      <c r="K194" t="s">
        <v>599</v>
      </c>
      <c r="L194" t="s">
        <v>599</v>
      </c>
      <c r="M194" t="s">
        <v>599</v>
      </c>
      <c r="N194" t="s">
        <v>599</v>
      </c>
      <c r="O194" s="72"/>
    </row>
    <row r="195" spans="1:15" x14ac:dyDescent="0.25">
      <c r="A195" s="71" t="str">
        <f>'Social Environment &amp; Safety'!A3</f>
        <v xml:space="preserve">Participant feels safe where they live. </v>
      </c>
      <c r="B195">
        <f>'Social Environment &amp; Safety'!B3</f>
        <v>0</v>
      </c>
      <c r="H195" s="72"/>
      <c r="I195" s="71" t="str">
        <f t="shared" ref="I195:I201" si="18">LEFT(A195,125)&amp;RIGHT(A195,125)</f>
        <v xml:space="preserve">Participant feels safe where they live. Participant feels safe where they live. </v>
      </c>
      <c r="J195" t="s">
        <v>599</v>
      </c>
      <c r="K195" t="s">
        <v>599</v>
      </c>
      <c r="L195" t="s">
        <v>541</v>
      </c>
      <c r="M195" t="s">
        <v>599</v>
      </c>
      <c r="N195" t="s">
        <v>599</v>
      </c>
      <c r="O195" s="72">
        <f t="shared" ref="O195:O201" si="19">VLOOKUP($B195,$Z$7:$AA$112,2,0)</f>
        <v>0</v>
      </c>
    </row>
    <row r="196" spans="1:15" x14ac:dyDescent="0.25">
      <c r="A196" s="71" t="str">
        <f>'Social Environment &amp; Safety'!A4</f>
        <v xml:space="preserve">Participant's legal representative feels participant is safe where they live. </v>
      </c>
      <c r="B196">
        <f>'Social Environment &amp; Safety'!B4</f>
        <v>0</v>
      </c>
      <c r="H196" s="72"/>
      <c r="I196" s="71" t="str">
        <f t="shared" si="18"/>
        <v xml:space="preserve">Participant's legal representative feels participant is safe where they live. Participant's legal representative feels participant is safe where they live. </v>
      </c>
      <c r="J196" t="s">
        <v>599</v>
      </c>
      <c r="K196" t="s">
        <v>599</v>
      </c>
      <c r="L196" t="s">
        <v>546</v>
      </c>
      <c r="M196" t="s">
        <v>599</v>
      </c>
      <c r="N196" t="s">
        <v>599</v>
      </c>
      <c r="O196" s="72">
        <f t="shared" si="19"/>
        <v>0</v>
      </c>
    </row>
    <row r="197" spans="1:15" x14ac:dyDescent="0.25">
      <c r="A197" s="71" t="str">
        <f>'Social Environment &amp; Safety'!A5</f>
        <v>Participant feels they are able to meet their health outcomes where they live.</v>
      </c>
      <c r="B197">
        <f>'Social Environment &amp; Safety'!B5</f>
        <v>0</v>
      </c>
      <c r="H197" s="72"/>
      <c r="I197" s="71" t="str">
        <f t="shared" si="18"/>
        <v>Participant feels they are able to meet their health outcomes where they live.Participant feels they are able to meet their health outcomes where they live.</v>
      </c>
      <c r="J197" t="s">
        <v>599</v>
      </c>
      <c r="K197" t="s">
        <v>599</v>
      </c>
      <c r="L197" t="s">
        <v>551</v>
      </c>
      <c r="M197" t="s">
        <v>599</v>
      </c>
      <c r="N197" t="s">
        <v>599</v>
      </c>
      <c r="O197" s="72">
        <f t="shared" si="19"/>
        <v>0</v>
      </c>
    </row>
    <row r="198" spans="1:15" x14ac:dyDescent="0.25">
      <c r="A198" s="71" t="str">
        <f>'Social Environment &amp; Safety'!A6</f>
        <v xml:space="preserve">Participant's legal representative feels participant is able to meet health outcomes where they live. </v>
      </c>
      <c r="B198">
        <f>'Social Environment &amp; Safety'!B6</f>
        <v>0</v>
      </c>
      <c r="H198" s="72"/>
      <c r="I198" s="71" t="str">
        <f t="shared" si="18"/>
        <v xml:space="preserve">Participant's legal representative feels participant is able to meet health outcomes where they live. Participant's legal representative feels participant is able to meet health outcomes where they live. </v>
      </c>
      <c r="J198" t="s">
        <v>599</v>
      </c>
      <c r="K198" t="s">
        <v>599</v>
      </c>
      <c r="L198" t="s">
        <v>555</v>
      </c>
      <c r="M198" t="s">
        <v>599</v>
      </c>
      <c r="N198" t="s">
        <v>599</v>
      </c>
      <c r="O198" s="72">
        <f t="shared" si="19"/>
        <v>0</v>
      </c>
    </row>
    <row r="199" spans="1:15" x14ac:dyDescent="0.25">
      <c r="A199" s="71" t="str">
        <f>'Social Environment &amp; Safety'!A7</f>
        <v>If participant is concerned for their safety or if they were to ever feel unsafe, do they have somebody to talk to that could help them feel safe?</v>
      </c>
      <c r="B199">
        <f>'Social Environment &amp; Safety'!B7</f>
        <v>0</v>
      </c>
      <c r="H199" s="72"/>
      <c r="I199" s="71" t="str">
        <f t="shared" si="18"/>
        <v>If participant is concerned for their safety or if they were to ever feel unsafe, do they have somebody to talk to that couldcerned for their safety or if they were to ever feel unsafe, do they have somebody to talk to that could help them feel safe?</v>
      </c>
      <c r="J199" t="s">
        <v>599</v>
      </c>
      <c r="K199" t="s">
        <v>599</v>
      </c>
      <c r="L199" t="s">
        <v>558</v>
      </c>
      <c r="M199" t="s">
        <v>599</v>
      </c>
      <c r="N199" t="s">
        <v>599</v>
      </c>
      <c r="O199" s="72">
        <f t="shared" si="19"/>
        <v>0</v>
      </c>
    </row>
    <row r="200" spans="1:15" x14ac:dyDescent="0.25">
      <c r="A200" s="71" t="str">
        <f>'Social Environment &amp; Safety'!A8</f>
        <v>Does participant need help in an emergency?</v>
      </c>
      <c r="B200">
        <f>'Social Environment &amp; Safety'!B8</f>
        <v>0</v>
      </c>
      <c r="H200" s="72"/>
      <c r="I200" s="71" t="str">
        <f t="shared" si="18"/>
        <v>Does participant need help in an emergency?Does participant need help in an emergency?</v>
      </c>
      <c r="J200" t="s">
        <v>599</v>
      </c>
      <c r="K200" t="s">
        <v>599</v>
      </c>
      <c r="L200" t="s">
        <v>561</v>
      </c>
      <c r="M200" t="s">
        <v>599</v>
      </c>
      <c r="N200" t="s">
        <v>599</v>
      </c>
      <c r="O200" s="72">
        <f t="shared" si="19"/>
        <v>0</v>
      </c>
    </row>
    <row r="201" spans="1:15" x14ac:dyDescent="0.25">
      <c r="A201" s="73" t="str">
        <f>'Social Environment &amp; Safety'!A9</f>
        <v>Emergency exit plan is in place.</v>
      </c>
      <c r="B201" s="74">
        <f>'Social Environment &amp; Safety'!B9</f>
        <v>0</v>
      </c>
      <c r="C201" s="74"/>
      <c r="D201" s="74"/>
      <c r="E201" s="74"/>
      <c r="F201" s="74"/>
      <c r="G201" s="74"/>
      <c r="H201" s="75"/>
      <c r="I201" s="73" t="str">
        <f t="shared" si="18"/>
        <v>Emergency exit plan is in place.Emergency exit plan is in place.</v>
      </c>
      <c r="J201" s="74" t="s">
        <v>599</v>
      </c>
      <c r="K201" s="74" t="s">
        <v>599</v>
      </c>
      <c r="L201" s="74" t="s">
        <v>564</v>
      </c>
      <c r="M201" s="74" t="s">
        <v>599</v>
      </c>
      <c r="N201" s="74" t="s">
        <v>599</v>
      </c>
      <c r="O201" s="75">
        <f t="shared" si="19"/>
        <v>0</v>
      </c>
    </row>
  </sheetData>
  <sheetProtection selectLockedCells="1" selectUn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A7B6D-154F-4B30-A14B-AAFB55EFFCEF}">
  <sheetPr codeName="Sheet9"/>
  <dimension ref="A1:B14"/>
  <sheetViews>
    <sheetView tabSelected="1" workbookViewId="0">
      <selection activeCell="E19" sqref="E19"/>
    </sheetView>
  </sheetViews>
  <sheetFormatPr defaultColWidth="9.140625" defaultRowHeight="15" x14ac:dyDescent="0.25"/>
  <cols>
    <col min="1" max="1" width="33.42578125" customWidth="1"/>
    <col min="2" max="2" width="40.85546875" customWidth="1"/>
  </cols>
  <sheetData>
    <row r="1" spans="1:2" ht="18" x14ac:dyDescent="0.25">
      <c r="A1" s="88" t="s">
        <v>594</v>
      </c>
      <c r="B1" s="88"/>
    </row>
    <row r="2" spans="1:2" ht="18" x14ac:dyDescent="0.35">
      <c r="A2" s="89" t="s">
        <v>595</v>
      </c>
      <c r="B2" s="175">
        <f>'Face Sheet'!B3</f>
        <v>0</v>
      </c>
    </row>
    <row r="3" spans="1:2" ht="18" x14ac:dyDescent="0.35">
      <c r="A3" s="89" t="s">
        <v>148</v>
      </c>
      <c r="B3" s="175">
        <f>'Face Sheet'!B4</f>
        <v>0</v>
      </c>
    </row>
    <row r="4" spans="1:2" ht="18" x14ac:dyDescent="0.35">
      <c r="A4" s="89" t="s">
        <v>596</v>
      </c>
      <c r="B4" s="176">
        <f>'Face Sheet'!B5</f>
        <v>0</v>
      </c>
    </row>
    <row r="5" spans="1:2" ht="18" x14ac:dyDescent="0.35">
      <c r="A5" s="89" t="s">
        <v>0</v>
      </c>
      <c r="B5" s="176">
        <f>'Face Sheet'!B6</f>
        <v>0</v>
      </c>
    </row>
    <row r="6" spans="1:2" ht="18" x14ac:dyDescent="0.35">
      <c r="A6" s="91"/>
      <c r="B6" s="91"/>
    </row>
    <row r="7" spans="1:2" ht="18" x14ac:dyDescent="0.25">
      <c r="A7" s="16" t="s">
        <v>597</v>
      </c>
      <c r="B7" s="16" t="s">
        <v>598</v>
      </c>
    </row>
    <row r="8" spans="1:2" ht="18" x14ac:dyDescent="0.35">
      <c r="A8" s="90" t="s">
        <v>621</v>
      </c>
      <c r="B8" s="175" t="str">
        <f>IF('Compiled Results (Hidden)'!G5&lt;35,"Complete ISLA Before Viewing Scores",'Compiled Results (Hidden)'!AK24)</f>
        <v>Complete ISLA Before Viewing Scores</v>
      </c>
    </row>
    <row r="9" spans="1:2" ht="18" x14ac:dyDescent="0.35">
      <c r="A9" s="90" t="s">
        <v>622</v>
      </c>
      <c r="B9" s="175" t="str">
        <f>IF('Compiled Results (Hidden)'!G5&lt;35,"Complete ISLA Before Viewing Scores",'Compiled Results (Hidden)'!AL24)</f>
        <v>Complete ISLA Before Viewing Scores</v>
      </c>
    </row>
    <row r="10" spans="1:2" ht="18" x14ac:dyDescent="0.35">
      <c r="A10" s="90" t="s">
        <v>623</v>
      </c>
      <c r="B10" s="175" t="str">
        <f>IF('Compiled Results (Hidden)'!G5&lt;35,"Complete ISLA Before Viewing Scores",'Compiled Results (Hidden)'!AM24)</f>
        <v>Complete ISLA Before Viewing Scores</v>
      </c>
    </row>
    <row r="11" spans="1:2" ht="18" x14ac:dyDescent="0.35">
      <c r="A11" s="90" t="s">
        <v>624</v>
      </c>
      <c r="B11" s="175" t="str">
        <f>IF('Compiled Results (Hidden)'!G5&lt;35,"Complete ISLA Before Viewing Scores",'Compiled Results (Hidden)'!AN24)</f>
        <v>Complete ISLA Before Viewing Scores</v>
      </c>
    </row>
    <row r="12" spans="1:2" ht="18" x14ac:dyDescent="0.35">
      <c r="A12" s="90" t="s">
        <v>625</v>
      </c>
      <c r="B12" s="175" t="str">
        <f>IF('Compiled Results (Hidden)'!G5&lt;35,"Complete ISLA Before Viewing Scores",'Compiled Results (Hidden)'!AO24)</f>
        <v>Complete ISLA Before Viewing Scores</v>
      </c>
    </row>
    <row r="13" spans="1:2" ht="18" x14ac:dyDescent="0.35">
      <c r="A13" s="91"/>
      <c r="B13" s="177"/>
    </row>
    <row r="14" spans="1:2" ht="18" x14ac:dyDescent="0.35">
      <c r="A14" s="16" t="s">
        <v>288</v>
      </c>
      <c r="B14" s="175" t="str">
        <f>IF('Compiled Results (Hidden)'!G5&lt;35,"Complete ISLA Before Viewing Scores",'Compiled Results (Hidden)'!AK20)</f>
        <v>Complete ISLA Before Viewing Scores</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Face Sheet</vt:lpstr>
      <vt:lpstr>Functioning</vt:lpstr>
      <vt:lpstr>Health</vt:lpstr>
      <vt:lpstr>Psychosocial - Behaviors</vt:lpstr>
      <vt:lpstr>Psychosocial - Other</vt:lpstr>
      <vt:lpstr>Mem-Cog</vt:lpstr>
      <vt:lpstr>Social Environment &amp; Safety</vt:lpstr>
      <vt:lpstr>Compiled Results (Hidden)</vt:lpstr>
      <vt:lpstr>ISLA Scores &amp; Support Level</vt:lpstr>
      <vt:lpstr>'Psychosocial - Other'!_Hlk49512903</vt:lpstr>
      <vt:lpstr>'Face Sheet'!Print_Area</vt:lpstr>
      <vt:lpstr>Functioning!Print_Titles</vt:lpstr>
      <vt:lpstr>Health!Print_Titles</vt:lpstr>
      <vt:lpstr>'Mem-Cog'!Print_Titles</vt:lpstr>
      <vt:lpstr>'Psychosocial - Behaviors'!Print_Titles</vt:lpstr>
      <vt:lpstr>'Psychosocial - Other'!Print_Titles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Cieslinski</dc:creator>
  <cp:keywords/>
  <dc:description/>
  <cp:lastModifiedBy>Munoz, Velia</cp:lastModifiedBy>
  <cp:revision/>
  <cp:lastPrinted>2025-06-10T18:14:05Z</cp:lastPrinted>
  <dcterms:created xsi:type="dcterms:W3CDTF">2024-11-06T20:31:53Z</dcterms:created>
  <dcterms:modified xsi:type="dcterms:W3CDTF">2026-02-21T07:38:55Z</dcterms:modified>
  <cp:category/>
  <cp:contentStatus/>
</cp:coreProperties>
</file>